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①ダブルス" sheetId="1" r:id="rId1"/>
    <sheet name="②シングルス" sheetId="4" r:id="rId2"/>
    <sheet name="②参加料集計表" sheetId="3" r:id="rId3"/>
  </sheets>
  <definedNames>
    <definedName name="_xlnm.Print_Area" localSheetId="0">①ダブルス!$A$1:$J$37</definedName>
    <definedName name="_xlnm.Print_Area" localSheetId="1">②シングルス!$A$1:$J$33</definedName>
    <definedName name="_xlnm.Print_Area" localSheetId="2">②参加料集計表!$A$1:$H$35</definedName>
  </definedNames>
  <calcPr calcId="144525"/>
</workbook>
</file>

<file path=xl/comments1.xml><?xml version="1.0" encoding="utf-8"?>
<comments xmlns="http://schemas.openxmlformats.org/spreadsheetml/2006/main">
  <authors>
    <author>User</author>
    <author>fukubad</author>
  </authors>
  <commentList>
    <comment ref="F9" authorId="0">
      <text>
        <r>
          <rPr>
            <b/>
            <sz val="10"/>
            <rFont val="MS P ゴシック"/>
            <charset val="128"/>
          </rPr>
          <t>氏名を入力すれば金額が表示されます。</t>
        </r>
      </text>
    </comment>
    <comment ref="G9" authorId="1">
      <text>
        <r>
          <rPr>
            <b/>
            <sz val="9"/>
            <rFont val="MS P ゴシック"/>
            <charset val="128"/>
          </rPr>
          <t>県外と組む人は、相手方が、県登録・社会人連盟登録をしているか確認して下さい。</t>
        </r>
      </text>
    </comment>
    <comment ref="H9" authorId="0">
      <text>
        <r>
          <rPr>
            <b/>
            <sz val="10"/>
            <rFont val="MS P ゴシック"/>
            <charset val="128"/>
          </rPr>
          <t>生年月日を入力すれば表示されます。
表示は2026年4月1時点の満年齢になります。</t>
        </r>
      </text>
    </comment>
  </commentList>
</comments>
</file>

<file path=xl/comments2.xml><?xml version="1.0" encoding="utf-8"?>
<comments xmlns="http://schemas.openxmlformats.org/spreadsheetml/2006/main">
  <authors>
    <author>fukubad</author>
    <author>User</author>
  </authors>
  <commentList>
    <comment ref="C2" authorId="0">
      <text>
        <r>
          <rPr>
            <b/>
            <sz val="9"/>
            <rFont val="MS P ゴシック"/>
            <charset val="128"/>
          </rPr>
          <t>ダブルスシートから転写されます。ダブルスの申し込みが無くても、ダブルスシートに入力願います。</t>
        </r>
      </text>
    </comment>
    <comment ref="G2" authorId="0">
      <text>
        <r>
          <rPr>
            <b/>
            <sz val="9"/>
            <rFont val="MS P ゴシック"/>
            <charset val="128"/>
          </rPr>
          <t>ダブルスシートから転写されます。ダブルスの申し込みが無くても、ダブルスシートに入力願います。</t>
        </r>
      </text>
    </comment>
    <comment ref="C3" authorId="0">
      <text>
        <r>
          <rPr>
            <b/>
            <sz val="9"/>
            <rFont val="MS P ゴシック"/>
            <charset val="128"/>
          </rPr>
          <t>ダブルスシートから転写されます。ダブルスの申し込みが無くても、ダブルスシートに入力願います。</t>
        </r>
      </text>
    </comment>
    <comment ref="F3" authorId="0">
      <text>
        <r>
          <rPr>
            <b/>
            <sz val="9"/>
            <rFont val="MS P ゴシック"/>
            <charset val="128"/>
          </rPr>
          <t>ダブルスシートから転写されます。ダブルスの申し込みが無くても、ダブルスシートに入力願います。</t>
        </r>
      </text>
    </comment>
    <comment ref="I3" authorId="0">
      <text>
        <r>
          <rPr>
            <b/>
            <sz val="9"/>
            <rFont val="MS P ゴシック"/>
            <charset val="128"/>
          </rPr>
          <t>ダブルスシートから転写されます。ダブルスの申し込みが無くても、ダブルスシートに入力願います。</t>
        </r>
      </text>
    </comment>
    <comment ref="F8" authorId="1">
      <text>
        <r>
          <rPr>
            <b/>
            <sz val="10"/>
            <rFont val="MS P ゴシック"/>
            <charset val="128"/>
          </rPr>
          <t>氏名を入力すれば金額が入力されます。</t>
        </r>
      </text>
    </comment>
    <comment ref="H8" authorId="1">
      <text>
        <r>
          <rPr>
            <b/>
            <sz val="10"/>
            <rFont val="MS P ゴシック"/>
            <charset val="128"/>
          </rPr>
          <t>生年月日を入力すれば表示されます。
表示は2026年4月1日時点の満年齢になります。</t>
        </r>
      </text>
    </comment>
  </commentList>
</comments>
</file>

<file path=xl/comments3.xml><?xml version="1.0" encoding="utf-8"?>
<comments xmlns="http://schemas.openxmlformats.org/spreadsheetml/2006/main">
  <authors>
    <author>User</author>
    <author>fukubad</author>
  </authors>
  <commentList>
    <comment ref="C5" authorId="0">
      <text>
        <r>
          <rPr>
            <b/>
            <sz val="9"/>
            <rFont val="MS P ゴシック"/>
            <charset val="128"/>
          </rPr>
          <t>作成日が自動で入力されます。</t>
        </r>
      </text>
    </comment>
    <comment ref="D8" authorId="1">
      <text>
        <r>
          <rPr>
            <b/>
            <sz val="9"/>
            <rFont val="MS P ゴシック"/>
            <charset val="128"/>
          </rPr>
          <t>ダブルス申し込みシートのデータが転写されます。</t>
        </r>
      </text>
    </comment>
    <comment ref="G32" authorId="1">
      <text>
        <r>
          <rPr>
            <b/>
            <sz val="9"/>
            <rFont val="MS P ゴシック"/>
            <charset val="128"/>
          </rPr>
          <t>宮城県の人とダブルスで出場する場合、申し込みは福島県で、お金は宮城県と折半して支払う等は、事務手続きが煩雑になるのでお止め下さい。</t>
        </r>
      </text>
    </comment>
  </commentList>
</comments>
</file>

<file path=xl/sharedStrings.xml><?xml version="1.0" encoding="utf-8"?>
<sst xmlns="http://schemas.openxmlformats.org/spreadsheetml/2006/main" count="201" uniqueCount="112">
  <si>
    <t>2026　第2回東北社会人クラブオープンバドミントン大会</t>
  </si>
  <si>
    <t>所属県名</t>
  </si>
  <si>
    <t>所属クラブ（団体名）</t>
  </si>
  <si>
    <t>申込責任者名：</t>
  </si>
  <si>
    <t>Tel</t>
  </si>
  <si>
    <t>e-mail：</t>
  </si>
  <si>
    <t>◆シングルス　種別／年齢区分／所属県名　　各セルをクリックし、▼から該当するものを選択してください。もし間違って入力した場合は”Delete”キーで削除して下さい。</t>
  </si>
  <si>
    <t>No.</t>
  </si>
  <si>
    <t>種別＆年齢区分</t>
  </si>
  <si>
    <t>氏名</t>
  </si>
  <si>
    <t>ふりがな</t>
  </si>
  <si>
    <t>所属</t>
  </si>
  <si>
    <t>参加費</t>
  </si>
  <si>
    <t>満年齢</t>
  </si>
  <si>
    <t>生年月日
（西暦）</t>
  </si>
  <si>
    <t>例</t>
  </si>
  <si>
    <t>MD</t>
  </si>
  <si>
    <t>山田　太郎</t>
  </si>
  <si>
    <t>やまだ　たろう</t>
  </si>
  <si>
    <t>福島愛好会</t>
  </si>
  <si>
    <t>福島県</t>
  </si>
  <si>
    <t>福島　花子</t>
  </si>
  <si>
    <t>ふくしま　はなこ</t>
  </si>
  <si>
    <t>福島BC</t>
  </si>
  <si>
    <t>年齢区分</t>
  </si>
  <si>
    <t>30MD</t>
  </si>
  <si>
    <t>35MD</t>
  </si>
  <si>
    <t>40MD</t>
  </si>
  <si>
    <t>北海道</t>
  </si>
  <si>
    <t>45MD</t>
  </si>
  <si>
    <t>青森県</t>
  </si>
  <si>
    <t>50MD</t>
  </si>
  <si>
    <t>岩手県</t>
  </si>
  <si>
    <t>55MD</t>
  </si>
  <si>
    <t>宮城県</t>
  </si>
  <si>
    <t>60MD</t>
  </si>
  <si>
    <t>秋田県</t>
  </si>
  <si>
    <t>65MD</t>
  </si>
  <si>
    <t>山形県</t>
  </si>
  <si>
    <t>70MD</t>
  </si>
  <si>
    <t>75MD</t>
  </si>
  <si>
    <t>茨城県</t>
  </si>
  <si>
    <t>WD</t>
  </si>
  <si>
    <t>栃木県</t>
  </si>
  <si>
    <t>30WD</t>
  </si>
  <si>
    <t>群馬県</t>
  </si>
  <si>
    <t>35WD</t>
  </si>
  <si>
    <t>埼玉県</t>
  </si>
  <si>
    <t>40WD</t>
  </si>
  <si>
    <t>千葉県</t>
  </si>
  <si>
    <t>45WD</t>
  </si>
  <si>
    <t>東京都</t>
  </si>
  <si>
    <t>50WD</t>
  </si>
  <si>
    <t>神奈川県</t>
  </si>
  <si>
    <t>55WD</t>
  </si>
  <si>
    <t>新潟県</t>
  </si>
  <si>
    <t>60WD</t>
  </si>
  <si>
    <t>65WD</t>
  </si>
  <si>
    <t>60MIX</t>
  </si>
  <si>
    <t>100MIX</t>
  </si>
  <si>
    <t>70MIX</t>
  </si>
  <si>
    <t>110MIX</t>
  </si>
  <si>
    <t>80MIX</t>
  </si>
  <si>
    <t>120MIX</t>
  </si>
  <si>
    <t>90MIX</t>
  </si>
  <si>
    <t>130MIX</t>
  </si>
  <si>
    <t>140MIX</t>
  </si>
  <si>
    <t>種目別合計</t>
  </si>
  <si>
    <t>R8年3月8日社会人大会</t>
  </si>
  <si>
    <t>WS</t>
  </si>
  <si>
    <t>ふくしまはなこ</t>
  </si>
  <si>
    <t>参加・不参加</t>
  </si>
  <si>
    <t>MS</t>
  </si>
  <si>
    <t>30MS</t>
  </si>
  <si>
    <t>35MS</t>
  </si>
  <si>
    <t>40MS</t>
  </si>
  <si>
    <t>45MS</t>
  </si>
  <si>
    <t>50MS</t>
  </si>
  <si>
    <t>55MS</t>
  </si>
  <si>
    <t>60MS</t>
  </si>
  <si>
    <t>65MS</t>
  </si>
  <si>
    <t>70MS</t>
  </si>
  <si>
    <t>75MS</t>
  </si>
  <si>
    <t>30WS</t>
  </si>
  <si>
    <t>35WS</t>
  </si>
  <si>
    <t>40WS</t>
  </si>
  <si>
    <t>45WS</t>
  </si>
  <si>
    <t>50WS</t>
  </si>
  <si>
    <t>55WS</t>
  </si>
  <si>
    <t>60WS</t>
  </si>
  <si>
    <t>振り込み明細表</t>
  </si>
  <si>
    <t>申込み日</t>
  </si>
  <si>
    <t>申込み責任者</t>
  </si>
  <si>
    <t>氏　名</t>
  </si>
  <si>
    <t>所属名</t>
  </si>
  <si>
    <t>電話番号</t>
  </si>
  <si>
    <t>メールアドレス</t>
  </si>
  <si>
    <t>＜参加費集計表＞</t>
  </si>
  <si>
    <t>計算されている金額を所定の振込先に期日までにお振込ください</t>
  </si>
  <si>
    <t>【振込先】 金融機関：ゆうちょ銀行　　記号18460　番号25747731</t>
  </si>
  <si>
    <t>口座名義人：青森社会人バドミントンクラブ　由町　匠史</t>
  </si>
  <si>
    <t>【参加費内訳】</t>
  </si>
  <si>
    <t>単価</t>
  </si>
  <si>
    <t>小計</t>
  </si>
  <si>
    <t>ダブルス</t>
  </si>
  <si>
    <t>シングルス</t>
  </si>
  <si>
    <t>社会人クラブ連盟登録費</t>
  </si>
  <si>
    <t xml:space="preserve">               口座名義：フクシマケンバドミントンキョウカイ</t>
  </si>
  <si>
    <t>合計</t>
  </si>
  <si>
    <t>振込人氏名</t>
  </si>
  <si>
    <t>※名前を記載されない方は，無効になる恐れがあります。振り込む方の通帳の名前を記載願います。</t>
  </si>
  <si>
    <t>※申込先が別の場合でも、どちらかに寄せて申し込み及び支払いをお願いします。</t>
  </si>
</sst>
</file>

<file path=xl/styles.xml><?xml version="1.0" encoding="utf-8"?>
<styleSheet xmlns="http://schemas.openxmlformats.org/spreadsheetml/2006/main">
  <numFmts count="9">
    <numFmt numFmtId="176" formatCode="[$]ggge&quot;年&quot;m&quot;月&quot;d&quot;日&quot;;@"/>
    <numFmt numFmtId="177" formatCode="_ * #,##0_ ;_ * \-#,##0_ ;_ * &quot;-&quot;??_ ;_ @_ "/>
    <numFmt numFmtId="178" formatCode="#,##0&quot;組&quot;"/>
    <numFmt numFmtId="179" formatCode="_-&quot;\&quot;* #,##0_-\ ;\-&quot;\&quot;* #,##0_-\ ;_-&quot;\&quot;* &quot;-&quot;??_-\ ;_-@_-"/>
    <numFmt numFmtId="180" formatCode="_-&quot;\&quot;* #,##0.00_-\ ;\-&quot;\&quot;* #,##0.00_-\ ;_-&quot;\&quot;* &quot;-&quot;??_-\ ;_-@_-"/>
    <numFmt numFmtId="181" formatCode="#,##0&quot;円&quot;"/>
    <numFmt numFmtId="182" formatCode="#,##0&quot;人&quot;"/>
    <numFmt numFmtId="183" formatCode="[&lt;=999]000;[&lt;=9999]000\-00;000\-0000"/>
    <numFmt numFmtId="184" formatCode="yyyy\-mm\-dd;@"/>
  </numFmts>
  <fonts count="38">
    <font>
      <sz val="11"/>
      <color theme="1"/>
      <name val="游ゴシック"/>
      <charset val="128"/>
      <scheme val="minor"/>
    </font>
    <font>
      <sz val="11"/>
      <color theme="1"/>
      <name val="Meiryo UI"/>
      <charset val="128"/>
    </font>
    <font>
      <b/>
      <sz val="14"/>
      <color theme="1"/>
      <name val="Meiryo UI"/>
      <charset val="128"/>
    </font>
    <font>
      <sz val="12"/>
      <color theme="1"/>
      <name val="Meiryo UI"/>
      <charset val="128"/>
    </font>
    <font>
      <sz val="14"/>
      <color theme="1"/>
      <name val="Meiryo UI"/>
      <charset val="128"/>
    </font>
    <font>
      <sz val="12"/>
      <name val="Meiryo UI"/>
      <charset val="128"/>
    </font>
    <font>
      <sz val="11"/>
      <name val="Meiryo UI"/>
      <charset val="128"/>
    </font>
    <font>
      <b/>
      <sz val="11"/>
      <color rgb="FFFF0000"/>
      <name val="Meiryo UI"/>
      <charset val="128"/>
    </font>
    <font>
      <b/>
      <sz val="16"/>
      <color theme="1"/>
      <name val="Meiryo UI"/>
      <charset val="128"/>
    </font>
    <font>
      <b/>
      <sz val="11"/>
      <color theme="0"/>
      <name val="Meiryo UI"/>
      <charset val="128"/>
    </font>
    <font>
      <sz val="11"/>
      <color theme="1"/>
      <name val="ＭＳ Ｐゴシック"/>
      <charset val="128"/>
    </font>
    <font>
      <sz val="11"/>
      <color theme="0"/>
      <name val="Meiryo UI"/>
      <charset val="128"/>
    </font>
    <font>
      <u/>
      <sz val="11"/>
      <color theme="10"/>
      <name val="游ゴシック"/>
      <charset val="128"/>
      <scheme val="minor"/>
    </font>
    <font>
      <sz val="16"/>
      <color rgb="FFFF0000"/>
      <name val="Meiryo UI"/>
      <charset val="128"/>
    </font>
    <font>
      <sz val="11"/>
      <color rgb="FFFF0000"/>
      <name val="Meiryo UI"/>
      <charset val="128"/>
    </font>
    <font>
      <b/>
      <sz val="9"/>
      <color theme="1"/>
      <name val="Arial"/>
      <charset val="134"/>
    </font>
    <font>
      <u/>
      <sz val="11"/>
      <color theme="10"/>
      <name val="Meiryo UI"/>
      <charset val="128"/>
    </font>
    <font>
      <sz val="11"/>
      <color rgb="FF3F3F76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1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0"/>
      <name val="MS P ゴシック"/>
      <charset val="128"/>
    </font>
    <font>
      <b/>
      <sz val="9"/>
      <name val="MS P ゴシック"/>
      <charset val="128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7" fillId="7" borderId="58" applyNumberFormat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16" borderId="60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6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19" borderId="61" applyNumberFormat="0" applyAlignment="0" applyProtection="0">
      <alignment vertical="center"/>
    </xf>
    <xf numFmtId="0" fontId="18" fillId="0" borderId="59" applyNumberFormat="0" applyFill="0" applyAlignment="0" applyProtection="0">
      <alignment vertical="center"/>
    </xf>
    <xf numFmtId="0" fontId="20" fillId="0" borderId="59" applyNumberFormat="0" applyFill="0" applyAlignment="0" applyProtection="0">
      <alignment vertical="center"/>
    </xf>
    <xf numFmtId="0" fontId="31" fillId="19" borderId="58" applyNumberFormat="0" applyAlignment="0" applyProtection="0">
      <alignment vertical="center"/>
    </xf>
    <xf numFmtId="0" fontId="32" fillId="0" borderId="6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24" borderId="63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4" fillId="0" borderId="65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8" fontId="3" fillId="0" borderId="16" xfId="0" applyNumberFormat="1" applyFont="1" applyBorder="1">
      <alignment vertical="center"/>
    </xf>
    <xf numFmtId="181" fontId="3" fillId="0" borderId="6" xfId="0" applyNumberFormat="1" applyFont="1" applyBorder="1" applyAlignment="1">
      <alignment horizontal="right" vertical="center"/>
    </xf>
    <xf numFmtId="181" fontId="3" fillId="0" borderId="7" xfId="0" applyNumberFormat="1" applyFont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2" fontId="3" fillId="0" borderId="6" xfId="0" applyNumberFormat="1" applyFont="1" applyBorder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82" fontId="3" fillId="0" borderId="19" xfId="0" applyNumberFormat="1" applyFont="1" applyBorder="1">
      <alignment vertical="center"/>
    </xf>
    <xf numFmtId="181" fontId="3" fillId="0" borderId="19" xfId="0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8" fontId="3" fillId="0" borderId="20" xfId="0" applyNumberFormat="1" applyFont="1" applyBorder="1">
      <alignment vertical="center"/>
    </xf>
    <xf numFmtId="181" fontId="3" fillId="0" borderId="20" xfId="0" applyNumberFormat="1" applyFont="1" applyBorder="1" applyAlignment="1">
      <alignment horizontal="right" vertical="center"/>
    </xf>
    <xf numFmtId="181" fontId="3" fillId="0" borderId="1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183" fontId="1" fillId="3" borderId="3" xfId="0" applyNumberFormat="1" applyFont="1" applyFill="1" applyBorder="1" applyAlignment="1">
      <alignment horizontal="center" vertical="center"/>
    </xf>
    <xf numFmtId="183" fontId="1" fillId="0" borderId="28" xfId="0" applyNumberFormat="1" applyFont="1" applyBorder="1" applyAlignment="1" applyProtection="1">
      <alignment horizontal="center" vertical="center"/>
      <protection locked="0"/>
    </xf>
    <xf numFmtId="183" fontId="1" fillId="0" borderId="12" xfId="0" applyNumberFormat="1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38" fontId="10" fillId="0" borderId="31" xfId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38" fontId="10" fillId="0" borderId="9" xfId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38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83" fontId="1" fillId="0" borderId="41" xfId="0" applyNumberFormat="1" applyFont="1" applyBorder="1" applyAlignment="1" applyProtection="1">
      <alignment horizontal="center" vertical="center"/>
      <protection locked="0"/>
    </xf>
    <xf numFmtId="0" fontId="12" fillId="0" borderId="42" xfId="8" applyBorder="1" applyAlignment="1" applyProtection="1">
      <alignment horizontal="center" vertical="center"/>
      <protection locked="0"/>
    </xf>
    <xf numFmtId="0" fontId="12" fillId="0" borderId="43" xfId="8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14" fontId="1" fillId="5" borderId="29" xfId="0" applyNumberFormat="1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0" fillId="0" borderId="31" xfId="0" applyNumberForma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>
      <alignment vertical="center" wrapText="1"/>
    </xf>
    <xf numFmtId="1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14" fontId="0" fillId="0" borderId="9" xfId="0" applyNumberForma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 applyProtection="1">
      <alignment horizontal="center" vertical="center"/>
      <protection locked="0"/>
    </xf>
    <xf numFmtId="0" fontId="1" fillId="5" borderId="48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38" fontId="1" fillId="5" borderId="28" xfId="1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38" fontId="1" fillId="5" borderId="42" xfId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  <protection locked="0"/>
    </xf>
    <xf numFmtId="38" fontId="10" fillId="0" borderId="3" xfId="1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8" fontId="10" fillId="0" borderId="6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8" fontId="10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8" applyFont="1" applyBorder="1" applyAlignment="1" applyProtection="1">
      <alignment horizontal="center" vertical="center"/>
      <protection locked="0"/>
    </xf>
    <xf numFmtId="184" fontId="16" fillId="0" borderId="0" xfId="8" applyNumberFormat="1" applyFont="1" applyBorder="1" applyAlignment="1" applyProtection="1">
      <alignment horizontal="center" vertical="center"/>
      <protection locked="0"/>
    </xf>
    <xf numFmtId="14" fontId="1" fillId="5" borderId="28" xfId="0" applyNumberFormat="1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14" fontId="1" fillId="5" borderId="42" xfId="0" applyNumberFormat="1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14" fillId="0" borderId="0" xfId="0" applyFont="1">
      <alignment vertical="center"/>
    </xf>
    <xf numFmtId="14" fontId="0" fillId="0" borderId="57" xfId="0" applyNumberFormat="1" applyBorder="1" applyAlignment="1" applyProtection="1">
      <alignment horizontal="center" vertical="center" wrapText="1"/>
      <protection locked="0"/>
    </xf>
    <xf numFmtId="14" fontId="1" fillId="0" borderId="6" xfId="0" applyNumberFormat="1" applyFont="1" applyBorder="1" applyAlignment="1" applyProtection="1">
      <alignment horizontal="center" vertical="center" wrapText="1"/>
      <protection locked="0"/>
    </xf>
    <xf numFmtId="14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" fillId="0" borderId="47" xfId="0" applyFont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3"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Q71"/>
  <sheetViews>
    <sheetView tabSelected="1" view="pageBreakPreview" zoomScale="91" zoomScaleNormal="91" topLeftCell="A3" workbookViewId="0">
      <selection activeCell="F22" sqref="F22"/>
    </sheetView>
  </sheetViews>
  <sheetFormatPr defaultColWidth="9" defaultRowHeight="15.75"/>
  <cols>
    <col min="1" max="1" width="4.5" style="1" customWidth="1"/>
    <col min="2" max="9" width="15.9166666666667" style="1" customWidth="1"/>
    <col min="10" max="10" width="12.3333333333333" style="1" customWidth="1"/>
    <col min="11" max="12" width="15.25" style="1" hidden="1" customWidth="1"/>
    <col min="13" max="13" width="15.25" style="1" customWidth="1"/>
    <col min="14" max="14" width="11.5833333333333" style="1" customWidth="1"/>
    <col min="15" max="16384" width="9" style="1"/>
  </cols>
  <sheetData>
    <row r="1" ht="24" customHeight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ht="18" customHeight="1" spans="1:10">
      <c r="A2" s="52" t="s">
        <v>1</v>
      </c>
      <c r="B2" s="53"/>
      <c r="C2" s="54"/>
      <c r="D2" s="54"/>
      <c r="E2" s="55" t="s">
        <v>2</v>
      </c>
      <c r="F2" s="55"/>
      <c r="G2" s="56"/>
      <c r="H2" s="57"/>
      <c r="I2" s="57"/>
      <c r="J2" s="91"/>
    </row>
    <row r="3" ht="18" customHeight="1" spans="1:10">
      <c r="A3" s="58" t="s">
        <v>3</v>
      </c>
      <c r="B3" s="59"/>
      <c r="C3" s="60"/>
      <c r="D3" s="60"/>
      <c r="E3" s="59" t="s">
        <v>4</v>
      </c>
      <c r="F3" s="60"/>
      <c r="G3" s="60"/>
      <c r="H3" s="59" t="s">
        <v>5</v>
      </c>
      <c r="I3" s="92"/>
      <c r="J3" s="93"/>
    </row>
    <row r="4" ht="5.5" customHeight="1" spans="4:10">
      <c r="D4" s="4"/>
      <c r="E4" s="110"/>
      <c r="F4" s="110"/>
      <c r="G4" s="110"/>
      <c r="H4" s="90"/>
      <c r="I4" s="137"/>
      <c r="J4" s="138"/>
    </row>
    <row r="5" ht="18.5" customHeight="1" spans="1:10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</row>
    <row r="6" ht="32.25" spans="1:17">
      <c r="A6" s="111" t="s">
        <v>7</v>
      </c>
      <c r="B6" s="63" t="s">
        <v>8</v>
      </c>
      <c r="C6" s="63" t="s">
        <v>9</v>
      </c>
      <c r="D6" s="63" t="s">
        <v>10</v>
      </c>
      <c r="E6" s="63" t="s">
        <v>11</v>
      </c>
      <c r="F6" s="63" t="s">
        <v>12</v>
      </c>
      <c r="G6" s="63" t="s">
        <v>1</v>
      </c>
      <c r="H6" s="63" t="s">
        <v>13</v>
      </c>
      <c r="I6" s="63" t="s">
        <v>14</v>
      </c>
      <c r="J6" s="62"/>
      <c r="M6" s="94"/>
      <c r="N6" s="94"/>
      <c r="O6" s="94"/>
      <c r="P6" s="94"/>
      <c r="Q6" s="94"/>
    </row>
    <row r="7" ht="18" customHeight="1" spans="1:17">
      <c r="A7" s="112" t="s">
        <v>15</v>
      </c>
      <c r="B7" s="112" t="s">
        <v>16</v>
      </c>
      <c r="C7" s="113" t="s">
        <v>17</v>
      </c>
      <c r="D7" s="113" t="s">
        <v>18</v>
      </c>
      <c r="E7" s="113" t="s">
        <v>19</v>
      </c>
      <c r="F7" s="114">
        <v>3000</v>
      </c>
      <c r="G7" s="113" t="s">
        <v>20</v>
      </c>
      <c r="H7" s="113">
        <v>35</v>
      </c>
      <c r="I7" s="139">
        <v>32973</v>
      </c>
      <c r="J7" s="140"/>
      <c r="M7" s="94"/>
      <c r="N7" s="94"/>
      <c r="O7" s="94"/>
      <c r="P7" s="94"/>
      <c r="Q7" s="94"/>
    </row>
    <row r="8" ht="18" customHeight="1" spans="1:13">
      <c r="A8" s="115"/>
      <c r="B8" s="115"/>
      <c r="C8" s="116" t="s">
        <v>21</v>
      </c>
      <c r="D8" s="116" t="s">
        <v>22</v>
      </c>
      <c r="E8" s="116" t="s">
        <v>23</v>
      </c>
      <c r="F8" s="117">
        <v>3000</v>
      </c>
      <c r="G8" s="116" t="s">
        <v>20</v>
      </c>
      <c r="H8" s="116">
        <v>36</v>
      </c>
      <c r="I8" s="141">
        <v>32608</v>
      </c>
      <c r="J8" s="142"/>
      <c r="L8" s="1" t="s">
        <v>24</v>
      </c>
      <c r="M8" s="97"/>
    </row>
    <row r="9" ht="18" customHeight="1" spans="1:13">
      <c r="A9" s="118">
        <v>1</v>
      </c>
      <c r="B9" s="119"/>
      <c r="C9" s="119"/>
      <c r="D9" s="119"/>
      <c r="E9" s="119"/>
      <c r="F9" s="120" t="str">
        <f>IF(C9=""," ",(3000))</f>
        <v> </v>
      </c>
      <c r="G9" s="121"/>
      <c r="H9" s="122" t="str">
        <f>IF(I9="","　",(INT(((DATE(2026,4,1)-I9))/365.25)))</f>
        <v>　</v>
      </c>
      <c r="I9" s="143"/>
      <c r="J9" s="144"/>
      <c r="L9" s="1" t="s">
        <v>16</v>
      </c>
      <c r="M9" s="145"/>
    </row>
    <row r="10" ht="18" customHeight="1" spans="1:13">
      <c r="A10" s="123"/>
      <c r="B10" s="124"/>
      <c r="C10" s="71"/>
      <c r="D10" s="71"/>
      <c r="E10" s="71"/>
      <c r="F10" s="125" t="str">
        <f t="shared" ref="F10:F28" si="0">IF(C10=""," ",(3000))</f>
        <v> </v>
      </c>
      <c r="G10" s="70"/>
      <c r="H10" s="122" t="str">
        <f>IF(I10="","　",(INT(((DATE(2026,4,1)-I10))/365.25)))</f>
        <v>　</v>
      </c>
      <c r="I10" s="146"/>
      <c r="J10" s="101"/>
      <c r="L10" s="1" t="s">
        <v>25</v>
      </c>
      <c r="M10" s="145"/>
    </row>
    <row r="11" ht="18" customHeight="1" spans="1:12">
      <c r="A11" s="123">
        <v>2</v>
      </c>
      <c r="B11" s="71"/>
      <c r="C11" s="71"/>
      <c r="D11" s="71"/>
      <c r="E11" s="71"/>
      <c r="F11" s="125" t="str">
        <f t="shared" si="0"/>
        <v> </v>
      </c>
      <c r="G11" s="70"/>
      <c r="H11" s="122" t="str">
        <f t="shared" ref="H11:H28" si="1">IF(I11="","　",(INT(((DATE(2026,4,1)-I11))/365.25)))</f>
        <v>　</v>
      </c>
      <c r="I11" s="147"/>
      <c r="J11" s="101"/>
      <c r="L11" s="1" t="s">
        <v>26</v>
      </c>
    </row>
    <row r="12" ht="18" customHeight="1" spans="1:12">
      <c r="A12" s="123"/>
      <c r="B12" s="124"/>
      <c r="C12" s="71"/>
      <c r="D12" s="71"/>
      <c r="E12" s="71"/>
      <c r="F12" s="125" t="str">
        <f t="shared" si="0"/>
        <v> </v>
      </c>
      <c r="G12" s="70"/>
      <c r="H12" s="122" t="str">
        <f t="shared" si="1"/>
        <v>　</v>
      </c>
      <c r="I12" s="147"/>
      <c r="J12" s="101"/>
      <c r="L12" s="1" t="s">
        <v>27</v>
      </c>
    </row>
    <row r="13" ht="18" customHeight="1" spans="1:12">
      <c r="A13" s="123">
        <v>3</v>
      </c>
      <c r="B13" s="71"/>
      <c r="C13" s="71"/>
      <c r="D13" s="71"/>
      <c r="E13" s="70"/>
      <c r="F13" s="125" t="str">
        <f t="shared" si="0"/>
        <v> </v>
      </c>
      <c r="G13" s="70"/>
      <c r="H13" s="122" t="str">
        <f t="shared" si="1"/>
        <v>　</v>
      </c>
      <c r="I13" s="147"/>
      <c r="J13" s="101"/>
      <c r="K13" s="102" t="s">
        <v>28</v>
      </c>
      <c r="L13" s="1" t="s">
        <v>29</v>
      </c>
    </row>
    <row r="14" ht="18" customHeight="1" spans="1:12">
      <c r="A14" s="123"/>
      <c r="B14" s="124"/>
      <c r="C14" s="71"/>
      <c r="D14" s="71"/>
      <c r="E14" s="71"/>
      <c r="F14" s="125" t="str">
        <f t="shared" si="0"/>
        <v> </v>
      </c>
      <c r="G14" s="70"/>
      <c r="H14" s="122" t="str">
        <f t="shared" si="1"/>
        <v>　</v>
      </c>
      <c r="I14" s="147"/>
      <c r="J14" s="101"/>
      <c r="K14" s="102" t="s">
        <v>30</v>
      </c>
      <c r="L14" s="1" t="s">
        <v>31</v>
      </c>
    </row>
    <row r="15" ht="18" customHeight="1" spans="1:12">
      <c r="A15" s="123">
        <v>4</v>
      </c>
      <c r="B15" s="71"/>
      <c r="C15" s="71"/>
      <c r="D15" s="71"/>
      <c r="E15" s="71"/>
      <c r="F15" s="125" t="str">
        <f t="shared" si="0"/>
        <v> </v>
      </c>
      <c r="G15" s="70"/>
      <c r="H15" s="122" t="str">
        <f t="shared" si="1"/>
        <v>　</v>
      </c>
      <c r="I15" s="147"/>
      <c r="J15" s="101"/>
      <c r="K15" s="102" t="s">
        <v>32</v>
      </c>
      <c r="L15" s="1" t="s">
        <v>33</v>
      </c>
    </row>
    <row r="16" ht="18" customHeight="1" spans="1:12">
      <c r="A16" s="123"/>
      <c r="B16" s="124"/>
      <c r="C16" s="71"/>
      <c r="D16" s="71"/>
      <c r="E16" s="71"/>
      <c r="F16" s="125" t="str">
        <f t="shared" si="0"/>
        <v> </v>
      </c>
      <c r="G16" s="70"/>
      <c r="H16" s="122" t="str">
        <f t="shared" si="1"/>
        <v>　</v>
      </c>
      <c r="I16" s="147"/>
      <c r="J16" s="101"/>
      <c r="K16" s="102" t="s">
        <v>34</v>
      </c>
      <c r="L16" s="1" t="s">
        <v>35</v>
      </c>
    </row>
    <row r="17" ht="18" customHeight="1" spans="1:12">
      <c r="A17" s="123">
        <v>5</v>
      </c>
      <c r="B17" s="71"/>
      <c r="C17" s="71"/>
      <c r="D17" s="71"/>
      <c r="E17" s="71"/>
      <c r="F17" s="125" t="str">
        <f t="shared" si="0"/>
        <v> </v>
      </c>
      <c r="G17" s="70"/>
      <c r="H17" s="122" t="str">
        <f t="shared" si="1"/>
        <v>　</v>
      </c>
      <c r="I17" s="147"/>
      <c r="J17" s="101"/>
      <c r="K17" s="102" t="s">
        <v>36</v>
      </c>
      <c r="L17" s="1" t="s">
        <v>37</v>
      </c>
    </row>
    <row r="18" ht="18" customHeight="1" spans="1:12">
      <c r="A18" s="123"/>
      <c r="B18" s="124"/>
      <c r="C18" s="71"/>
      <c r="D18" s="71"/>
      <c r="E18" s="71"/>
      <c r="F18" s="125" t="str">
        <f t="shared" si="0"/>
        <v> </v>
      </c>
      <c r="G18" s="70"/>
      <c r="H18" s="122" t="str">
        <f t="shared" si="1"/>
        <v>　</v>
      </c>
      <c r="I18" s="147"/>
      <c r="J18" s="101"/>
      <c r="K18" s="102" t="s">
        <v>38</v>
      </c>
      <c r="L18" s="1" t="s">
        <v>39</v>
      </c>
    </row>
    <row r="19" ht="18" customHeight="1" spans="1:12">
      <c r="A19" s="123">
        <v>6</v>
      </c>
      <c r="B19" s="71"/>
      <c r="C19" s="71"/>
      <c r="D19" s="71"/>
      <c r="E19" s="71"/>
      <c r="F19" s="125" t="str">
        <f t="shared" si="0"/>
        <v> </v>
      </c>
      <c r="G19" s="70"/>
      <c r="H19" s="122" t="str">
        <f t="shared" si="1"/>
        <v>　</v>
      </c>
      <c r="I19" s="147"/>
      <c r="J19" s="101"/>
      <c r="K19" s="102" t="s">
        <v>20</v>
      </c>
      <c r="L19" s="1" t="s">
        <v>40</v>
      </c>
    </row>
    <row r="20" ht="18" customHeight="1" spans="1:12">
      <c r="A20" s="123"/>
      <c r="B20" s="124"/>
      <c r="C20" s="71"/>
      <c r="D20" s="71"/>
      <c r="E20" s="71"/>
      <c r="F20" s="125" t="str">
        <f t="shared" si="0"/>
        <v> </v>
      </c>
      <c r="G20" s="70"/>
      <c r="H20" s="122" t="str">
        <f t="shared" si="1"/>
        <v>　</v>
      </c>
      <c r="I20" s="147"/>
      <c r="J20" s="101"/>
      <c r="K20" s="102" t="s">
        <v>41</v>
      </c>
      <c r="L20" s="1" t="s">
        <v>42</v>
      </c>
    </row>
    <row r="21" ht="18" customHeight="1" spans="1:12">
      <c r="A21" s="123">
        <v>7</v>
      </c>
      <c r="B21" s="71"/>
      <c r="C21" s="71"/>
      <c r="D21" s="71"/>
      <c r="E21" s="71"/>
      <c r="F21" s="125" t="str">
        <f t="shared" si="0"/>
        <v> </v>
      </c>
      <c r="G21" s="70"/>
      <c r="H21" s="122" t="str">
        <f t="shared" si="1"/>
        <v>　</v>
      </c>
      <c r="I21" s="147"/>
      <c r="J21" s="101"/>
      <c r="K21" s="102" t="s">
        <v>43</v>
      </c>
      <c r="L21" s="1" t="s">
        <v>44</v>
      </c>
    </row>
    <row r="22" ht="18" customHeight="1" spans="1:12">
      <c r="A22" s="123"/>
      <c r="B22" s="124"/>
      <c r="C22" s="71"/>
      <c r="D22" s="71"/>
      <c r="E22" s="71"/>
      <c r="F22" s="125" t="str">
        <f t="shared" si="0"/>
        <v> </v>
      </c>
      <c r="G22" s="70"/>
      <c r="H22" s="122" t="str">
        <f t="shared" si="1"/>
        <v>　</v>
      </c>
      <c r="I22" s="147"/>
      <c r="J22" s="101"/>
      <c r="K22" s="102" t="s">
        <v>45</v>
      </c>
      <c r="L22" s="1" t="s">
        <v>46</v>
      </c>
    </row>
    <row r="23" ht="18" customHeight="1" spans="1:12">
      <c r="A23" s="123">
        <v>8</v>
      </c>
      <c r="B23" s="71"/>
      <c r="C23" s="71"/>
      <c r="D23" s="71"/>
      <c r="E23" s="71"/>
      <c r="F23" s="125" t="str">
        <f t="shared" si="0"/>
        <v> </v>
      </c>
      <c r="G23" s="70"/>
      <c r="H23" s="122" t="str">
        <f t="shared" si="1"/>
        <v>　</v>
      </c>
      <c r="I23" s="147"/>
      <c r="J23" s="101"/>
      <c r="K23" s="102" t="s">
        <v>47</v>
      </c>
      <c r="L23" s="1" t="s">
        <v>48</v>
      </c>
    </row>
    <row r="24" s="109" customFormat="1" ht="18" customHeight="1" spans="1:12">
      <c r="A24" s="123"/>
      <c r="B24" s="124"/>
      <c r="C24" s="71"/>
      <c r="D24" s="71"/>
      <c r="E24" s="71"/>
      <c r="F24" s="125" t="str">
        <f t="shared" si="0"/>
        <v> </v>
      </c>
      <c r="G24" s="70"/>
      <c r="H24" s="122" t="str">
        <f t="shared" si="1"/>
        <v>　</v>
      </c>
      <c r="I24" s="147"/>
      <c r="J24" s="101"/>
      <c r="K24" s="102" t="s">
        <v>49</v>
      </c>
      <c r="L24" s="1" t="s">
        <v>50</v>
      </c>
    </row>
    <row r="25" ht="18" customHeight="1" spans="1:12">
      <c r="A25" s="123">
        <v>9</v>
      </c>
      <c r="B25" s="71"/>
      <c r="C25" s="71"/>
      <c r="D25" s="71"/>
      <c r="E25" s="71"/>
      <c r="F25" s="125" t="str">
        <f t="shared" si="0"/>
        <v> </v>
      </c>
      <c r="G25" s="70"/>
      <c r="H25" s="122" t="str">
        <f t="shared" si="1"/>
        <v>　</v>
      </c>
      <c r="I25" s="147"/>
      <c r="J25" s="101"/>
      <c r="K25" s="102" t="s">
        <v>51</v>
      </c>
      <c r="L25" s="1" t="s">
        <v>52</v>
      </c>
    </row>
    <row r="26" ht="18" customHeight="1" spans="1:12">
      <c r="A26" s="123"/>
      <c r="B26" s="124"/>
      <c r="C26" s="71"/>
      <c r="D26" s="71"/>
      <c r="E26" s="71"/>
      <c r="F26" s="125" t="str">
        <f t="shared" si="0"/>
        <v> </v>
      </c>
      <c r="G26" s="70"/>
      <c r="H26" s="122" t="str">
        <f t="shared" si="1"/>
        <v>　</v>
      </c>
      <c r="I26" s="147"/>
      <c r="J26" s="101"/>
      <c r="K26" s="102" t="s">
        <v>53</v>
      </c>
      <c r="L26" s="1" t="s">
        <v>54</v>
      </c>
    </row>
    <row r="27" ht="18" customHeight="1" spans="1:12">
      <c r="A27" s="11">
        <v>10</v>
      </c>
      <c r="B27" s="71"/>
      <c r="C27" s="71"/>
      <c r="D27" s="71"/>
      <c r="E27" s="71"/>
      <c r="F27" s="125" t="str">
        <f t="shared" si="0"/>
        <v> </v>
      </c>
      <c r="G27" s="70"/>
      <c r="H27" s="122" t="str">
        <f t="shared" si="1"/>
        <v>　</v>
      </c>
      <c r="I27" s="147"/>
      <c r="J27" s="101"/>
      <c r="K27" s="102" t="s">
        <v>55</v>
      </c>
      <c r="L27" s="1" t="s">
        <v>56</v>
      </c>
    </row>
    <row r="28" ht="18" customHeight="1" spans="1:12">
      <c r="A28" s="15"/>
      <c r="B28" s="126"/>
      <c r="C28" s="75"/>
      <c r="D28" s="75"/>
      <c r="E28" s="75"/>
      <c r="F28" s="76" t="str">
        <f t="shared" si="0"/>
        <v> </v>
      </c>
      <c r="G28" s="74"/>
      <c r="H28" s="127" t="str">
        <f t="shared" si="1"/>
        <v>　</v>
      </c>
      <c r="I28" s="148"/>
      <c r="J28" s="149"/>
      <c r="L28" s="1" t="s">
        <v>57</v>
      </c>
    </row>
    <row r="29" ht="6" customHeight="1" spans="1:12">
      <c r="A29" s="4"/>
      <c r="B29" s="128"/>
      <c r="C29" s="129"/>
      <c r="D29" s="129"/>
      <c r="E29" s="129"/>
      <c r="F29" s="130"/>
      <c r="G29" s="79">
        <f>COUNTIF(G9:G28,"ふるさと")</f>
        <v>0</v>
      </c>
      <c r="H29" s="131"/>
      <c r="I29" s="150"/>
      <c r="J29" s="151">
        <f>COUNTIF(J9:J28,"未")</f>
        <v>0</v>
      </c>
      <c r="L29" s="1" t="s">
        <v>58</v>
      </c>
    </row>
    <row r="30" ht="15" customHeight="1" spans="2:12">
      <c r="B30" s="80" t="s">
        <v>16</v>
      </c>
      <c r="C30" s="81">
        <f>COUNTIF($B$8:$B$28,"MD")</f>
        <v>0</v>
      </c>
      <c r="D30" s="80" t="s">
        <v>37</v>
      </c>
      <c r="E30" s="81">
        <f>COUNTIF($B$8:$B$28,"65MD")</f>
        <v>0</v>
      </c>
      <c r="F30" s="80" t="s">
        <v>52</v>
      </c>
      <c r="G30" s="81">
        <f>COUNTIF($B$8:$B$28,"50WD")</f>
        <v>0</v>
      </c>
      <c r="H30" s="132" t="s">
        <v>59</v>
      </c>
      <c r="I30" s="81">
        <f>COUNTIF($B$8:$B$28,"100MIX")</f>
        <v>0</v>
      </c>
      <c r="J30" s="151">
        <f>COUNTIF(J9:J28,"県外")</f>
        <v>0</v>
      </c>
      <c r="L30" s="1" t="s">
        <v>60</v>
      </c>
    </row>
    <row r="31" ht="15" customHeight="1" spans="2:12">
      <c r="B31" s="83" t="s">
        <v>25</v>
      </c>
      <c r="C31" s="84">
        <f>COUNTIF($B$8:$B$28,"30MD")</f>
        <v>0</v>
      </c>
      <c r="D31" s="83" t="s">
        <v>39</v>
      </c>
      <c r="E31" s="84">
        <f>COUNTIF($B$8:$B$28,"70MD")</f>
        <v>0</v>
      </c>
      <c r="F31" s="83" t="s">
        <v>54</v>
      </c>
      <c r="G31" s="84">
        <f>COUNTIF($B$8:$B$28,"55WD")</f>
        <v>0</v>
      </c>
      <c r="H31" s="133" t="s">
        <v>61</v>
      </c>
      <c r="I31" s="84">
        <f>COUNTIF($B$8:$B$28,"110MIX")</f>
        <v>0</v>
      </c>
      <c r="J31" s="4"/>
      <c r="L31" s="1" t="s">
        <v>62</v>
      </c>
    </row>
    <row r="32" ht="15" customHeight="1" spans="2:12">
      <c r="B32" s="83" t="s">
        <v>26</v>
      </c>
      <c r="C32" s="84">
        <f>COUNTIF($B$8:$B$28,"35MD")</f>
        <v>0</v>
      </c>
      <c r="D32" s="83" t="s">
        <v>40</v>
      </c>
      <c r="E32" s="84">
        <f>COUNTIF($B$8:$B$28,"75MD")</f>
        <v>0</v>
      </c>
      <c r="F32" s="83" t="s">
        <v>56</v>
      </c>
      <c r="G32" s="84">
        <f>COUNTIF($B$8:$B$28,"60WD")</f>
        <v>0</v>
      </c>
      <c r="H32" s="133" t="s">
        <v>63</v>
      </c>
      <c r="I32" s="84">
        <f>COUNTIF($B$8:$B$28,"120MIX")</f>
        <v>0</v>
      </c>
      <c r="J32" s="4"/>
      <c r="L32" s="1" t="s">
        <v>64</v>
      </c>
    </row>
    <row r="33" ht="15" customHeight="1" spans="2:12">
      <c r="B33" s="83" t="s">
        <v>27</v>
      </c>
      <c r="C33" s="84">
        <f>COUNTIF($B$8:$B$28,"40MD")</f>
        <v>0</v>
      </c>
      <c r="D33" s="83" t="s">
        <v>42</v>
      </c>
      <c r="E33" s="84">
        <f>COUNTIF($B$8:$B$28,"WD")</f>
        <v>0</v>
      </c>
      <c r="F33" s="83" t="s">
        <v>57</v>
      </c>
      <c r="G33" s="84">
        <f>COUNTIF($B$8:$B$28,"65WD")</f>
        <v>0</v>
      </c>
      <c r="H33" s="133" t="s">
        <v>65</v>
      </c>
      <c r="I33" s="84">
        <f>COUNTIF($B$8:$B$28,"130MIX")</f>
        <v>0</v>
      </c>
      <c r="J33" s="4"/>
      <c r="L33" s="1" t="s">
        <v>59</v>
      </c>
    </row>
    <row r="34" ht="15" customHeight="1" spans="2:12">
      <c r="B34" s="83" t="s">
        <v>29</v>
      </c>
      <c r="C34" s="84">
        <f>COUNTIF($B$8:$B$28,"45MD")</f>
        <v>0</v>
      </c>
      <c r="D34" s="83" t="s">
        <v>44</v>
      </c>
      <c r="E34" s="84">
        <f>COUNTIF($B$8:$B$28,"30WD")</f>
        <v>0</v>
      </c>
      <c r="F34" s="83" t="s">
        <v>58</v>
      </c>
      <c r="G34" s="84">
        <f>COUNTIF($B$8:$B$28,"60MIX")</f>
        <v>0</v>
      </c>
      <c r="H34" s="134" t="s">
        <v>66</v>
      </c>
      <c r="I34" s="87">
        <f>COUNTIF($B$8:$B$28,"140MIX")</f>
        <v>0</v>
      </c>
      <c r="J34" s="4"/>
      <c r="L34" s="1" t="s">
        <v>61</v>
      </c>
    </row>
    <row r="35" ht="15" customHeight="1" spans="2:12">
      <c r="B35" s="83" t="s">
        <v>31</v>
      </c>
      <c r="C35" s="84">
        <f>COUNTIF($B$8:$B$28,"50MD")</f>
        <v>0</v>
      </c>
      <c r="D35" s="83" t="s">
        <v>46</v>
      </c>
      <c r="E35" s="84">
        <f>COUNTIF($B$8:$B$28,"35WD")</f>
        <v>0</v>
      </c>
      <c r="F35" s="83" t="s">
        <v>60</v>
      </c>
      <c r="G35" s="84">
        <f>COUNTIF($B$8:$B$28,"70MIX")</f>
        <v>0</v>
      </c>
      <c r="H35" s="4"/>
      <c r="I35" s="4"/>
      <c r="L35" s="1" t="s">
        <v>63</v>
      </c>
    </row>
    <row r="36" ht="15" customHeight="1" spans="2:12">
      <c r="B36" s="83" t="s">
        <v>33</v>
      </c>
      <c r="C36" s="84">
        <f>COUNTIF($B$8:$B$28,"55MD")</f>
        <v>0</v>
      </c>
      <c r="D36" s="83" t="s">
        <v>48</v>
      </c>
      <c r="E36" s="84">
        <f>COUNTIF($B$8:$B$28,"40WD")</f>
        <v>0</v>
      </c>
      <c r="F36" s="83" t="s">
        <v>62</v>
      </c>
      <c r="G36" s="84">
        <f>COUNTIF($B$8:$B$28,"80MIX")</f>
        <v>0</v>
      </c>
      <c r="H36" s="135" t="s">
        <v>67</v>
      </c>
      <c r="I36" s="152">
        <f>SUM(C30:C37)+SUM(E30:E37)+SUM(G30:G37)+SUM(I30:I34)</f>
        <v>0</v>
      </c>
      <c r="L36" s="1" t="s">
        <v>65</v>
      </c>
    </row>
    <row r="37" ht="15" customHeight="1" spans="2:12">
      <c r="B37" s="86" t="s">
        <v>35</v>
      </c>
      <c r="C37" s="87">
        <f>COUNTIF($B$8:$B$28,"60MD")</f>
        <v>0</v>
      </c>
      <c r="D37" s="86" t="s">
        <v>50</v>
      </c>
      <c r="E37" s="87">
        <f>COUNTIF($B$8:$B$28,"45WD")</f>
        <v>0</v>
      </c>
      <c r="F37" s="86" t="s">
        <v>64</v>
      </c>
      <c r="G37" s="87">
        <f>COUNTIF($B$8:$B$28,"90MIX")</f>
        <v>0</v>
      </c>
      <c r="L37" s="1" t="s">
        <v>66</v>
      </c>
    </row>
    <row r="38" ht="15" customHeight="1" spans="2:3">
      <c r="B38" s="4"/>
      <c r="C38" s="4"/>
    </row>
    <row r="39" ht="15" customHeight="1" spans="2:3">
      <c r="B39" s="4"/>
      <c r="C39" s="4"/>
    </row>
    <row r="40" ht="15" customHeight="1" spans="2:3">
      <c r="B40" s="4"/>
      <c r="C40" s="4"/>
    </row>
    <row r="41" ht="15" customHeight="1" spans="2:3">
      <c r="B41" s="4"/>
      <c r="C41" s="4"/>
    </row>
    <row r="42" ht="15" customHeight="1" spans="2:3">
      <c r="B42" s="4"/>
      <c r="C42" s="4"/>
    </row>
    <row r="43" ht="15" customHeight="1" spans="2:3">
      <c r="B43" s="4"/>
      <c r="C43" s="4"/>
    </row>
    <row r="44" ht="15" customHeight="1" spans="2:3">
      <c r="B44" s="4"/>
      <c r="C44" s="4"/>
    </row>
    <row r="45" ht="15" customHeight="1" spans="2:3">
      <c r="B45" s="4"/>
      <c r="C45" s="4"/>
    </row>
    <row r="46" ht="15" customHeight="1" spans="2:3">
      <c r="B46" s="4"/>
      <c r="C46" s="4"/>
    </row>
    <row r="47" ht="15" customHeight="1" spans="2:3">
      <c r="B47" s="4"/>
      <c r="C47" s="4"/>
    </row>
    <row r="48" ht="15" customHeight="1" spans="2:3">
      <c r="B48" s="4"/>
      <c r="C48" s="4"/>
    </row>
    <row r="49" ht="15" customHeight="1" spans="2:3">
      <c r="B49" s="4"/>
      <c r="C49" s="4"/>
    </row>
    <row r="50" ht="15" customHeight="1" spans="2:3">
      <c r="B50" s="4"/>
      <c r="C50" s="4"/>
    </row>
    <row r="51" ht="15" customHeight="1" spans="2:3">
      <c r="B51" s="4"/>
      <c r="C51" s="4"/>
    </row>
    <row r="52" ht="15" customHeight="1" spans="2:3">
      <c r="B52" s="4"/>
      <c r="C52" s="4"/>
    </row>
    <row r="53" ht="15" customHeight="1" spans="2:3">
      <c r="B53" s="4"/>
      <c r="C53" s="4"/>
    </row>
    <row r="54" ht="15" customHeight="1" spans="2:3">
      <c r="B54" s="4"/>
      <c r="C54" s="4"/>
    </row>
    <row r="55" ht="15" customHeight="1" spans="2:3">
      <c r="B55" s="4"/>
      <c r="C55" s="4"/>
    </row>
    <row r="56" ht="15" customHeight="1" spans="2:3">
      <c r="B56" s="4"/>
      <c r="C56" s="4"/>
    </row>
    <row r="57" ht="15" customHeight="1" spans="2:3">
      <c r="B57" s="4"/>
      <c r="C57" s="4"/>
    </row>
    <row r="58" ht="15" customHeight="1" spans="2:3">
      <c r="B58" s="4"/>
      <c r="C58" s="4"/>
    </row>
    <row r="59" ht="15" customHeight="1" spans="3:3">
      <c r="C59" s="136"/>
    </row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8.75" customHeight="1"/>
    <row r="68" ht="18.75" customHeight="1"/>
    <row r="69" ht="18.75" customHeight="1"/>
    <row r="70" ht="18.75" customHeight="1"/>
    <row r="71" ht="18.75" customHeight="1"/>
  </sheetData>
  <mergeCells count="34">
    <mergeCell ref="A1:I1"/>
    <mergeCell ref="A2:B2"/>
    <mergeCell ref="C2:D2"/>
    <mergeCell ref="E2:F2"/>
    <mergeCell ref="G2:J2"/>
    <mergeCell ref="A3:B3"/>
    <mergeCell ref="C3:D3"/>
    <mergeCell ref="F3:G3"/>
    <mergeCell ref="I3:J3"/>
    <mergeCell ref="A5:J5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J7:J8"/>
    <mergeCell ref="M6:Q7"/>
  </mergeCells>
  <conditionalFormatting sqref="J28">
    <cfRule type="containsText" dxfId="0" priority="2" operator="between" text="県外">
      <formula>NOT(ISERROR(SEARCH("県外",J28)))</formula>
    </cfRule>
    <cfRule type="containsText" dxfId="1" priority="4" operator="between" text="未">
      <formula>NOT(ISERROR(SEARCH("未",J28)))</formula>
    </cfRule>
  </conditionalFormatting>
  <conditionalFormatting sqref="B9:B28">
    <cfRule type="cellIs" dxfId="2" priority="14" operator="equal">
      <formula>"*MD*"</formula>
    </cfRule>
  </conditionalFormatting>
  <conditionalFormatting sqref="G9:G28">
    <cfRule type="containsText" dxfId="1" priority="16" operator="between" text="ふるさと">
      <formula>NOT(ISERROR(SEARCH("ふるさと",G9)))</formula>
    </cfRule>
  </conditionalFormatting>
  <conditionalFormatting sqref="I30:I36">
    <cfRule type="cellIs" dxfId="2" priority="1" operator="greaterThan">
      <formula>0</formula>
    </cfRule>
  </conditionalFormatting>
  <conditionalFormatting sqref="C30:C37 E30:E37 G30:G37">
    <cfRule type="cellIs" dxfId="2" priority="12" operator="greaterThan">
      <formula>0</formula>
    </cfRule>
  </conditionalFormatting>
  <dataValidations count="9">
    <dataValidation type="list" allowBlank="1" showInputMessage="1" showErrorMessage="1" promptTitle="種別" prompt="MD　WD　XD&#10;を選択してください" sqref="B7">
      <formula1>$L$9:$L$19</formula1>
    </dataValidation>
    <dataValidation type="list" allowBlank="1" showInputMessage="1" showErrorMessage="1" sqref="C2:D2">
      <formula1>$K$13:$K$27</formula1>
    </dataValidation>
    <dataValidation allowBlank="1" showErrorMessage="1" promptTitle="種別" prompt="参加費金額&#10;を入力してください。" sqref="F9:F28"/>
    <dataValidation type="list" allowBlank="1" showInputMessage="1" showErrorMessage="1" promptTitle="種別" prompt="年齢区分を入力してください。" sqref="B29">
      <formula1>$L$9:$L$19</formula1>
    </dataValidation>
    <dataValidation type="list" allowBlank="1" showInputMessage="1" showErrorMessage="1" sqref="B9:B28">
      <formula1>$L$9:$L$37</formula1>
    </dataValidation>
    <dataValidation allowBlank="1" showErrorMessage="1" sqref="F29"/>
    <dataValidation allowBlank="1" showInputMessage="1" showErrorMessage="1" promptTitle="種別" prompt="参加費金額&#10;を選択してください" sqref="F7:F8"/>
    <dataValidation type="list" allowBlank="1" showInputMessage="1" showErrorMessage="1" prompt="▼をクリックして選択して下さい" sqref="G9:G28">
      <formula1>$K$13:$K$27</formula1>
    </dataValidation>
    <dataValidation type="list" allowBlank="1" showInputMessage="1" showErrorMessage="1" sqref="J9:J28">
      <formula1>"参加,不参加"</formula1>
    </dataValidation>
  </dataValidations>
  <printOptions horizontalCentered="1"/>
  <pageMargins left="0.236220472440945" right="0.236220472440945" top="0.354330708661417" bottom="0.354330708661417" header="0.31496062992126" footer="0.31496062992126"/>
  <pageSetup paperSize="9" scale="86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6"/>
  <sheetViews>
    <sheetView view="pageBreakPreview" zoomScale="90" zoomScaleNormal="100" workbookViewId="0">
      <selection activeCell="Q8" sqref="Q8"/>
    </sheetView>
  </sheetViews>
  <sheetFormatPr defaultColWidth="9" defaultRowHeight="18.75"/>
  <cols>
    <col min="1" max="1" width="4.5" customWidth="1"/>
    <col min="2" max="9" width="15.9166666666667" customWidth="1"/>
    <col min="10" max="10" width="11.75" customWidth="1"/>
    <col min="11" max="12" width="10.9166666666667" hidden="1" customWidth="1"/>
    <col min="13" max="13" width="10.9166666666667" customWidth="1"/>
  </cols>
  <sheetData>
    <row r="1" ht="21.75" spans="1:10">
      <c r="A1" s="51" t="str">
        <f>①ダブルス!A1</f>
        <v>2026　第2回東北社会人クラブオープンバドミントン大会</v>
      </c>
      <c r="B1" s="51"/>
      <c r="C1" s="51"/>
      <c r="D1" s="51"/>
      <c r="E1" s="51"/>
      <c r="F1" s="51"/>
      <c r="G1" s="51"/>
      <c r="H1" s="51"/>
      <c r="I1" s="51"/>
      <c r="J1" s="51"/>
    </row>
    <row r="2" s="1" customFormat="1" ht="18" customHeight="1" spans="1:10">
      <c r="A2" s="52" t="s">
        <v>1</v>
      </c>
      <c r="B2" s="53"/>
      <c r="C2" s="54">
        <f>①ダブルス!C2</f>
        <v>0</v>
      </c>
      <c r="D2" s="54"/>
      <c r="E2" s="55" t="s">
        <v>2</v>
      </c>
      <c r="F2" s="55"/>
      <c r="G2" s="56">
        <f>①ダブルス!G2</f>
        <v>0</v>
      </c>
      <c r="H2" s="57"/>
      <c r="I2" s="57"/>
      <c r="J2" s="91"/>
    </row>
    <row r="3" s="1" customFormat="1" ht="18" customHeight="1" spans="1:10">
      <c r="A3" s="58" t="s">
        <v>3</v>
      </c>
      <c r="B3" s="59"/>
      <c r="C3" s="60">
        <f>①ダブルス!C3</f>
        <v>0</v>
      </c>
      <c r="D3" s="60"/>
      <c r="E3" s="59" t="s">
        <v>4</v>
      </c>
      <c r="F3" s="60">
        <f>①ダブルス!F3</f>
        <v>0</v>
      </c>
      <c r="G3" s="60"/>
      <c r="H3" s="59" t="s">
        <v>5</v>
      </c>
      <c r="I3" s="92">
        <f>①ダブルス!I3</f>
        <v>0</v>
      </c>
      <c r="J3" s="93"/>
    </row>
    <row r="4" ht="15" customHeight="1"/>
    <row r="5" ht="18.5" customHeight="1" spans="1:16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L5" s="94"/>
      <c r="M5" s="94"/>
      <c r="N5" s="94"/>
      <c r="O5" s="94"/>
      <c r="P5" s="94"/>
    </row>
    <row r="6" ht="32.25" spans="1:17">
      <c r="A6" s="62" t="s">
        <v>7</v>
      </c>
      <c r="B6" s="62" t="s">
        <v>8</v>
      </c>
      <c r="C6" s="62" t="s">
        <v>9</v>
      </c>
      <c r="D6" s="62" t="s">
        <v>10</v>
      </c>
      <c r="E6" s="62" t="s">
        <v>11</v>
      </c>
      <c r="F6" s="62" t="s">
        <v>12</v>
      </c>
      <c r="G6" s="63" t="s">
        <v>1</v>
      </c>
      <c r="H6" s="62" t="s">
        <v>13</v>
      </c>
      <c r="I6" s="62" t="s">
        <v>14</v>
      </c>
      <c r="J6" s="62" t="s">
        <v>68</v>
      </c>
      <c r="M6" s="94"/>
      <c r="N6" s="94"/>
      <c r="O6" s="94"/>
      <c r="P6" s="94"/>
      <c r="Q6" s="94"/>
    </row>
    <row r="7" ht="19.5" spans="1:13">
      <c r="A7" s="62" t="s">
        <v>15</v>
      </c>
      <c r="B7" s="62" t="s">
        <v>69</v>
      </c>
      <c r="C7" s="62" t="s">
        <v>21</v>
      </c>
      <c r="D7" s="62" t="s">
        <v>70</v>
      </c>
      <c r="E7" s="62" t="s">
        <v>23</v>
      </c>
      <c r="F7" s="62">
        <v>3000</v>
      </c>
      <c r="G7" s="62" t="s">
        <v>20</v>
      </c>
      <c r="H7" s="62">
        <v>36</v>
      </c>
      <c r="I7" s="95">
        <v>32608</v>
      </c>
      <c r="J7" s="96" t="s">
        <v>71</v>
      </c>
      <c r="L7" s="1" t="s">
        <v>24</v>
      </c>
      <c r="M7" s="97"/>
    </row>
    <row r="8" spans="1:13">
      <c r="A8" s="64">
        <v>1</v>
      </c>
      <c r="B8" s="65"/>
      <c r="C8" s="66"/>
      <c r="D8" s="66"/>
      <c r="E8" s="66"/>
      <c r="F8" s="67" t="str">
        <f>IF(C8=""," ",($F$7))</f>
        <v> </v>
      </c>
      <c r="G8" s="65"/>
      <c r="H8" s="68" t="str">
        <f>IF(I8="","　",(INT(((DATE(2026,4,2)-I8))/365.25)))</f>
        <v>　</v>
      </c>
      <c r="I8" s="98"/>
      <c r="J8" s="99"/>
      <c r="L8" s="1" t="s">
        <v>72</v>
      </c>
      <c r="M8" s="97"/>
    </row>
    <row r="9" spans="1:13">
      <c r="A9" s="69">
        <v>2</v>
      </c>
      <c r="B9" s="70"/>
      <c r="C9" s="71"/>
      <c r="D9" s="71"/>
      <c r="E9" s="71"/>
      <c r="F9" s="67" t="str">
        <f t="shared" ref="F9:F27" si="0">IF(C9=""," ",($F$7))</f>
        <v> </v>
      </c>
      <c r="G9" s="65"/>
      <c r="H9" s="72" t="str">
        <f>IF(I9="","　",(INT(((DATE(2026,4,2)-I9))/365.25)))</f>
        <v>　</v>
      </c>
      <c r="I9" s="100"/>
      <c r="J9" s="101"/>
      <c r="L9" s="1" t="s">
        <v>73</v>
      </c>
      <c r="M9" s="97"/>
    </row>
    <row r="10" spans="1:12">
      <c r="A10" s="69">
        <v>3</v>
      </c>
      <c r="B10" s="70"/>
      <c r="C10" s="71"/>
      <c r="D10" s="71"/>
      <c r="E10" s="71"/>
      <c r="F10" s="67" t="str">
        <f t="shared" si="0"/>
        <v> </v>
      </c>
      <c r="G10" s="65"/>
      <c r="H10" s="72" t="str">
        <f t="shared" ref="H10:H27" si="1">IF(I10="","　",(INT(((DATE(2026,4,2)-I10))/365.25)))</f>
        <v>　</v>
      </c>
      <c r="I10" s="100"/>
      <c r="J10" s="101"/>
      <c r="L10" s="1" t="s">
        <v>74</v>
      </c>
    </row>
    <row r="11" spans="1:12">
      <c r="A11" s="69">
        <v>4</v>
      </c>
      <c r="B11" s="70"/>
      <c r="C11" s="71"/>
      <c r="D11" s="71"/>
      <c r="E11" s="71"/>
      <c r="F11" s="67" t="str">
        <f t="shared" si="0"/>
        <v> </v>
      </c>
      <c r="G11" s="65"/>
      <c r="H11" s="72" t="str">
        <f t="shared" si="1"/>
        <v>　</v>
      </c>
      <c r="I11" s="100"/>
      <c r="J11" s="101"/>
      <c r="L11" s="1" t="s">
        <v>75</v>
      </c>
    </row>
    <row r="12" spans="1:12">
      <c r="A12" s="69">
        <v>5</v>
      </c>
      <c r="B12" s="70"/>
      <c r="C12" s="71"/>
      <c r="D12" s="71"/>
      <c r="E12" s="71"/>
      <c r="F12" s="67" t="str">
        <f t="shared" si="0"/>
        <v> </v>
      </c>
      <c r="G12" s="65"/>
      <c r="H12" s="72" t="str">
        <f t="shared" si="1"/>
        <v>　</v>
      </c>
      <c r="I12" s="100"/>
      <c r="J12" s="101"/>
      <c r="K12" s="102" t="s">
        <v>28</v>
      </c>
      <c r="L12" s="1" t="s">
        <v>76</v>
      </c>
    </row>
    <row r="13" spans="1:12">
      <c r="A13" s="69">
        <v>6</v>
      </c>
      <c r="B13" s="70"/>
      <c r="C13" s="71"/>
      <c r="D13" s="71"/>
      <c r="E13" s="71"/>
      <c r="F13" s="67" t="str">
        <f t="shared" si="0"/>
        <v> </v>
      </c>
      <c r="G13" s="65"/>
      <c r="H13" s="72" t="str">
        <f t="shared" si="1"/>
        <v>　</v>
      </c>
      <c r="I13" s="100"/>
      <c r="J13" s="101"/>
      <c r="K13" s="102" t="s">
        <v>30</v>
      </c>
      <c r="L13" s="1" t="s">
        <v>77</v>
      </c>
    </row>
    <row r="14" spans="1:12">
      <c r="A14" s="69">
        <v>7</v>
      </c>
      <c r="B14" s="70"/>
      <c r="C14" s="71"/>
      <c r="D14" s="71"/>
      <c r="E14" s="71"/>
      <c r="F14" s="67" t="str">
        <f t="shared" si="0"/>
        <v> </v>
      </c>
      <c r="G14" s="65"/>
      <c r="H14" s="72" t="str">
        <f t="shared" si="1"/>
        <v>　</v>
      </c>
      <c r="I14" s="100"/>
      <c r="J14" s="101"/>
      <c r="K14" s="102" t="s">
        <v>32</v>
      </c>
      <c r="L14" s="1" t="s">
        <v>78</v>
      </c>
    </row>
    <row r="15" spans="1:12">
      <c r="A15" s="69">
        <v>8</v>
      </c>
      <c r="B15" s="70"/>
      <c r="C15" s="71"/>
      <c r="D15" s="71"/>
      <c r="E15" s="71"/>
      <c r="F15" s="67" t="str">
        <f t="shared" si="0"/>
        <v> </v>
      </c>
      <c r="G15" s="65"/>
      <c r="H15" s="72" t="str">
        <f t="shared" si="1"/>
        <v>　</v>
      </c>
      <c r="I15" s="100"/>
      <c r="J15" s="101"/>
      <c r="K15" s="102" t="s">
        <v>34</v>
      </c>
      <c r="L15" s="1" t="s">
        <v>79</v>
      </c>
    </row>
    <row r="16" spans="1:12">
      <c r="A16" s="69">
        <v>9</v>
      </c>
      <c r="B16" s="70"/>
      <c r="C16" s="71"/>
      <c r="D16" s="71"/>
      <c r="E16" s="71"/>
      <c r="F16" s="67" t="str">
        <f t="shared" si="0"/>
        <v> </v>
      </c>
      <c r="G16" s="65"/>
      <c r="H16" s="72" t="str">
        <f t="shared" si="1"/>
        <v>　</v>
      </c>
      <c r="I16" s="100"/>
      <c r="J16" s="101"/>
      <c r="K16" s="102" t="s">
        <v>36</v>
      </c>
      <c r="L16" s="1" t="s">
        <v>80</v>
      </c>
    </row>
    <row r="17" spans="1:12">
      <c r="A17" s="69">
        <v>10</v>
      </c>
      <c r="B17" s="70"/>
      <c r="C17" s="71"/>
      <c r="D17" s="71"/>
      <c r="E17" s="71"/>
      <c r="F17" s="67" t="str">
        <f t="shared" si="0"/>
        <v> </v>
      </c>
      <c r="G17" s="65"/>
      <c r="H17" s="72" t="str">
        <f t="shared" si="1"/>
        <v>　</v>
      </c>
      <c r="I17" s="100"/>
      <c r="J17" s="101"/>
      <c r="K17" s="102" t="s">
        <v>38</v>
      </c>
      <c r="L17" s="1" t="s">
        <v>81</v>
      </c>
    </row>
    <row r="18" spans="1:12">
      <c r="A18" s="69">
        <v>11</v>
      </c>
      <c r="B18" s="70"/>
      <c r="C18" s="71"/>
      <c r="D18" s="71"/>
      <c r="E18" s="71"/>
      <c r="F18" s="67" t="str">
        <f t="shared" si="0"/>
        <v> </v>
      </c>
      <c r="G18" s="65"/>
      <c r="H18" s="72" t="str">
        <f t="shared" si="1"/>
        <v>　</v>
      </c>
      <c r="I18" s="100"/>
      <c r="J18" s="101"/>
      <c r="K18" s="102" t="s">
        <v>20</v>
      </c>
      <c r="L18" s="1" t="s">
        <v>82</v>
      </c>
    </row>
    <row r="19" spans="1:12">
      <c r="A19" s="69">
        <v>12</v>
      </c>
      <c r="B19" s="70"/>
      <c r="C19" s="71"/>
      <c r="D19" s="71"/>
      <c r="E19" s="71"/>
      <c r="F19" s="67" t="str">
        <f t="shared" si="0"/>
        <v> </v>
      </c>
      <c r="G19" s="65"/>
      <c r="H19" s="72" t="str">
        <f t="shared" si="1"/>
        <v>　</v>
      </c>
      <c r="I19" s="100"/>
      <c r="J19" s="101"/>
      <c r="K19" s="102" t="s">
        <v>41</v>
      </c>
      <c r="L19" s="1" t="s">
        <v>69</v>
      </c>
    </row>
    <row r="20" spans="1:12">
      <c r="A20" s="69">
        <v>13</v>
      </c>
      <c r="B20" s="70"/>
      <c r="C20" s="71"/>
      <c r="D20" s="71"/>
      <c r="E20" s="71"/>
      <c r="F20" s="67" t="str">
        <f t="shared" si="0"/>
        <v> </v>
      </c>
      <c r="G20" s="65"/>
      <c r="H20" s="72" t="str">
        <f t="shared" si="1"/>
        <v>　</v>
      </c>
      <c r="I20" s="100"/>
      <c r="J20" s="101"/>
      <c r="K20" s="102" t="s">
        <v>43</v>
      </c>
      <c r="L20" s="1" t="s">
        <v>83</v>
      </c>
    </row>
    <row r="21" spans="1:12">
      <c r="A21" s="69">
        <v>14</v>
      </c>
      <c r="B21" s="70"/>
      <c r="C21" s="71"/>
      <c r="D21" s="71"/>
      <c r="E21" s="71"/>
      <c r="F21" s="67" t="str">
        <f t="shared" si="0"/>
        <v> </v>
      </c>
      <c r="G21" s="65"/>
      <c r="H21" s="72" t="str">
        <f t="shared" si="1"/>
        <v>　</v>
      </c>
      <c r="I21" s="100"/>
      <c r="J21" s="101"/>
      <c r="K21" s="102" t="s">
        <v>45</v>
      </c>
      <c r="L21" s="1" t="s">
        <v>84</v>
      </c>
    </row>
    <row r="22" spans="1:12">
      <c r="A22" s="69">
        <v>15</v>
      </c>
      <c r="B22" s="70"/>
      <c r="C22" s="71"/>
      <c r="D22" s="71"/>
      <c r="E22" s="71"/>
      <c r="F22" s="67" t="str">
        <f t="shared" si="0"/>
        <v> </v>
      </c>
      <c r="G22" s="65"/>
      <c r="H22" s="72"/>
      <c r="I22" s="100"/>
      <c r="J22" s="101"/>
      <c r="K22" s="102" t="s">
        <v>47</v>
      </c>
      <c r="L22" s="1" t="s">
        <v>85</v>
      </c>
    </row>
    <row r="23" s="50" customFormat="1" spans="1:12">
      <c r="A23" s="69">
        <v>16</v>
      </c>
      <c r="B23" s="70"/>
      <c r="C23" s="71"/>
      <c r="D23" s="71"/>
      <c r="E23" s="71"/>
      <c r="F23" s="67" t="str">
        <f t="shared" si="0"/>
        <v> </v>
      </c>
      <c r="G23" s="65"/>
      <c r="H23" s="72" t="str">
        <f t="shared" si="1"/>
        <v>　</v>
      </c>
      <c r="I23" s="100"/>
      <c r="J23" s="101"/>
      <c r="K23" s="102" t="s">
        <v>49</v>
      </c>
      <c r="L23" s="1" t="s">
        <v>86</v>
      </c>
    </row>
    <row r="24" spans="1:12">
      <c r="A24" s="69">
        <v>17</v>
      </c>
      <c r="B24" s="70"/>
      <c r="C24" s="71"/>
      <c r="D24" s="71"/>
      <c r="E24" s="71"/>
      <c r="F24" s="67" t="str">
        <f t="shared" si="0"/>
        <v> </v>
      </c>
      <c r="G24" s="65"/>
      <c r="H24" s="72" t="str">
        <f t="shared" si="1"/>
        <v>　</v>
      </c>
      <c r="I24" s="100"/>
      <c r="J24" s="101"/>
      <c r="K24" s="102" t="s">
        <v>51</v>
      </c>
      <c r="L24" s="1" t="s">
        <v>87</v>
      </c>
    </row>
    <row r="25" spans="1:12">
      <c r="A25" s="69">
        <v>18</v>
      </c>
      <c r="B25" s="70"/>
      <c r="C25" s="71"/>
      <c r="D25" s="71"/>
      <c r="E25" s="71"/>
      <c r="F25" s="67" t="str">
        <f t="shared" si="0"/>
        <v> </v>
      </c>
      <c r="G25" s="65"/>
      <c r="H25" s="72" t="str">
        <f t="shared" si="1"/>
        <v>　</v>
      </c>
      <c r="I25" s="100"/>
      <c r="J25" s="101"/>
      <c r="K25" s="102" t="s">
        <v>53</v>
      </c>
      <c r="L25" s="1" t="s">
        <v>88</v>
      </c>
    </row>
    <row r="26" spans="1:12">
      <c r="A26" s="69">
        <v>19</v>
      </c>
      <c r="B26" s="70"/>
      <c r="C26" s="71"/>
      <c r="D26" s="71"/>
      <c r="E26" s="71"/>
      <c r="F26" s="67" t="str">
        <f t="shared" si="0"/>
        <v> </v>
      </c>
      <c r="G26" s="65"/>
      <c r="H26" s="72" t="str">
        <f t="shared" si="1"/>
        <v>　</v>
      </c>
      <c r="I26" s="100"/>
      <c r="J26" s="101"/>
      <c r="K26" s="102" t="s">
        <v>55</v>
      </c>
      <c r="L26" s="1" t="s">
        <v>89</v>
      </c>
    </row>
    <row r="27" ht="19.5" spans="1:10">
      <c r="A27" s="73">
        <v>20</v>
      </c>
      <c r="B27" s="74"/>
      <c r="C27" s="75"/>
      <c r="D27" s="75"/>
      <c r="E27" s="75"/>
      <c r="F27" s="76" t="str">
        <f t="shared" si="0"/>
        <v> </v>
      </c>
      <c r="G27" s="74"/>
      <c r="H27" s="77" t="str">
        <f t="shared" si="1"/>
        <v>　</v>
      </c>
      <c r="I27" s="103"/>
      <c r="J27" s="104"/>
    </row>
    <row r="28" ht="15" customHeight="1" spans="3:10">
      <c r="C28" s="1"/>
      <c r="D28" s="1"/>
      <c r="E28" s="1"/>
      <c r="F28" s="78"/>
      <c r="G28" s="79">
        <f>COUNTIF(G8:G27,"ふるさと")</f>
        <v>0</v>
      </c>
      <c r="J28" s="105"/>
    </row>
    <row r="29" spans="2:9">
      <c r="B29" s="80" t="s">
        <v>72</v>
      </c>
      <c r="C29" s="81">
        <f>COUNTIF($B$8:$B$27,"MS")</f>
        <v>0</v>
      </c>
      <c r="D29" s="80" t="s">
        <v>77</v>
      </c>
      <c r="E29" s="81">
        <f>COUNTIF($B$8:$B$27,"50MS")</f>
        <v>0</v>
      </c>
      <c r="F29" s="80" t="s">
        <v>82</v>
      </c>
      <c r="G29" s="81">
        <f>COUNTIF($B$8:$B$27,"75MS")</f>
        <v>0</v>
      </c>
      <c r="H29" s="80" t="s">
        <v>86</v>
      </c>
      <c r="I29" s="81">
        <f>COUNTIF($B$8:$B$27,"45WS")</f>
        <v>0</v>
      </c>
    </row>
    <row r="30" spans="1:9">
      <c r="A30" s="82"/>
      <c r="B30" s="83" t="s">
        <v>73</v>
      </c>
      <c r="C30" s="84">
        <f>COUNTIF($B$8:$B$27,"30MS")</f>
        <v>0</v>
      </c>
      <c r="D30" s="83" t="s">
        <v>78</v>
      </c>
      <c r="E30" s="84">
        <f>COUNTIF($B$8:$B$27,"55MS")</f>
        <v>0</v>
      </c>
      <c r="F30" s="83" t="s">
        <v>69</v>
      </c>
      <c r="G30" s="84">
        <f>COUNTIF($B$8:$B$27,"WS")</f>
        <v>0</v>
      </c>
      <c r="H30" s="83" t="s">
        <v>87</v>
      </c>
      <c r="I30" s="84">
        <f>COUNTIF($B$8:$B$27,"50WS")</f>
        <v>0</v>
      </c>
    </row>
    <row r="31" spans="1:10">
      <c r="A31" s="82"/>
      <c r="B31" s="83" t="s">
        <v>74</v>
      </c>
      <c r="C31" s="84">
        <f>COUNTIF($B$8:$B$27,"35MS")</f>
        <v>0</v>
      </c>
      <c r="D31" s="83" t="s">
        <v>79</v>
      </c>
      <c r="E31" s="84">
        <f>COUNTIF($B$8:$B$27,"60MS")</f>
        <v>0</v>
      </c>
      <c r="F31" s="83" t="s">
        <v>83</v>
      </c>
      <c r="G31" s="84">
        <f>COUNTIF($B$8:$B$27,"30WS")</f>
        <v>0</v>
      </c>
      <c r="H31" s="83" t="s">
        <v>88</v>
      </c>
      <c r="I31" s="84">
        <f>COUNTIF($B$8:$B$27,"55WS")</f>
        <v>0</v>
      </c>
      <c r="J31" s="106"/>
    </row>
    <row r="32" ht="19.5" spans="1:10">
      <c r="A32" s="82"/>
      <c r="B32" s="83" t="s">
        <v>75</v>
      </c>
      <c r="C32" s="84">
        <f>COUNTIF($B$8:$B$27,"40MS")</f>
        <v>0</v>
      </c>
      <c r="D32" s="83" t="s">
        <v>80</v>
      </c>
      <c r="E32" s="84">
        <f>COUNTIF($B$8:$B$27,"65MS")</f>
        <v>0</v>
      </c>
      <c r="F32" s="83" t="s">
        <v>84</v>
      </c>
      <c r="G32" s="84">
        <f>COUNTIF($B$8:$B$27,"35WS")</f>
        <v>0</v>
      </c>
      <c r="H32" s="85" t="s">
        <v>89</v>
      </c>
      <c r="I32" s="107">
        <f>COUNTIF($B$8:$B$27,"60WS")</f>
        <v>0</v>
      </c>
      <c r="J32" s="106"/>
    </row>
    <row r="33" ht="20.25" spans="1:10">
      <c r="A33" s="82"/>
      <c r="B33" s="86" t="s">
        <v>76</v>
      </c>
      <c r="C33" s="87">
        <f>COUNTIF($B$8:$B$27,"45MS")</f>
        <v>0</v>
      </c>
      <c r="D33" s="86" t="s">
        <v>81</v>
      </c>
      <c r="E33" s="87">
        <f>COUNTIF($B$8:$B$27,"70MS")</f>
        <v>0</v>
      </c>
      <c r="F33" s="86" t="s">
        <v>85</v>
      </c>
      <c r="G33" s="88">
        <f>COUNTIF($B$8:$B$27,"40WS")</f>
        <v>0</v>
      </c>
      <c r="H33" s="89" t="s">
        <v>67</v>
      </c>
      <c r="I33" s="108">
        <f>SUM(C29:C33)+SUM(E29:E33)+SUM(G29:G33)+SUM(I29:I32)</f>
        <v>0</v>
      </c>
      <c r="J33" s="106"/>
    </row>
    <row r="34" spans="1:10">
      <c r="A34" s="82"/>
      <c r="B34" s="82"/>
      <c r="E34" s="1"/>
      <c r="F34" s="1"/>
      <c r="G34" s="82"/>
      <c r="H34" s="82"/>
      <c r="I34" s="82"/>
      <c r="J34" s="82"/>
    </row>
    <row r="35" spans="1:10">
      <c r="A35" s="82"/>
      <c r="B35" s="82"/>
      <c r="E35" s="1"/>
      <c r="F35" s="1"/>
      <c r="G35" s="82"/>
      <c r="H35" s="82"/>
      <c r="I35" s="82"/>
      <c r="J35" s="82"/>
    </row>
    <row r="36" spans="1:10">
      <c r="A36" s="82"/>
      <c r="B36" s="82"/>
      <c r="E36" s="1"/>
      <c r="F36" s="1"/>
      <c r="G36" s="82"/>
      <c r="H36" s="82"/>
      <c r="I36" s="82"/>
      <c r="J36" s="82"/>
    </row>
    <row r="37" spans="1:10">
      <c r="A37" s="82"/>
      <c r="B37" s="82"/>
      <c r="E37" s="1"/>
      <c r="F37" s="1"/>
      <c r="G37" s="82"/>
      <c r="H37" s="82"/>
      <c r="I37" s="82"/>
      <c r="J37" s="82"/>
    </row>
    <row r="38" spans="1:10">
      <c r="A38" s="82"/>
      <c r="B38" s="82"/>
      <c r="E38" s="1"/>
      <c r="F38" s="1"/>
      <c r="G38" s="82"/>
      <c r="H38" s="82"/>
      <c r="I38" s="82"/>
      <c r="J38" s="82"/>
    </row>
    <row r="39" spans="1:10">
      <c r="A39" s="82"/>
      <c r="B39" s="82"/>
      <c r="E39" s="1"/>
      <c r="F39" s="1"/>
      <c r="G39" s="82"/>
      <c r="H39" s="82"/>
      <c r="I39" s="82"/>
      <c r="J39" s="82"/>
    </row>
    <row r="40" spans="1:10">
      <c r="A40" s="82"/>
      <c r="B40" s="82"/>
      <c r="E40" s="1"/>
      <c r="F40" s="1"/>
      <c r="G40" s="82"/>
      <c r="H40" s="82"/>
      <c r="I40" s="82"/>
      <c r="J40" s="82"/>
    </row>
    <row r="41" spans="1:10">
      <c r="A41" s="82"/>
      <c r="B41" s="82"/>
      <c r="E41" s="1"/>
      <c r="F41" s="1"/>
      <c r="G41" s="82"/>
      <c r="H41" s="82"/>
      <c r="I41" s="82"/>
      <c r="J41" s="82"/>
    </row>
    <row r="42" spans="1:10">
      <c r="A42" s="82"/>
      <c r="B42" s="82"/>
      <c r="E42" s="1"/>
      <c r="F42" s="1"/>
      <c r="G42" s="82"/>
      <c r="H42" s="82"/>
      <c r="I42" s="82"/>
      <c r="J42" s="82"/>
    </row>
    <row r="43" spans="1:10">
      <c r="A43" s="82"/>
      <c r="B43" s="82"/>
      <c r="E43" s="1"/>
      <c r="F43" s="1"/>
      <c r="G43" s="82"/>
      <c r="H43" s="82"/>
      <c r="I43" s="82"/>
      <c r="J43" s="82"/>
    </row>
    <row r="44" spans="1:10">
      <c r="A44" s="82"/>
      <c r="B44" s="82"/>
      <c r="E44" s="1"/>
      <c r="F44" s="1"/>
      <c r="G44" s="82"/>
      <c r="H44" s="82"/>
      <c r="I44" s="82"/>
      <c r="J44" s="82"/>
    </row>
    <row r="45" spans="1:10">
      <c r="A45" s="82"/>
      <c r="B45" s="82"/>
      <c r="E45" s="1"/>
      <c r="F45" s="1"/>
      <c r="G45" s="82"/>
      <c r="H45" s="82"/>
      <c r="I45" s="82"/>
      <c r="J45" s="82"/>
    </row>
    <row r="46" spans="1:10">
      <c r="A46" s="82"/>
      <c r="B46" s="82"/>
      <c r="E46" s="1"/>
      <c r="F46" s="1"/>
      <c r="G46" s="82"/>
      <c r="H46" s="82"/>
      <c r="I46" s="82"/>
      <c r="J46" s="82"/>
    </row>
    <row r="47" spans="1:10">
      <c r="A47" s="82"/>
      <c r="B47" s="82"/>
      <c r="E47" s="1"/>
      <c r="F47" s="1"/>
      <c r="G47" s="82"/>
      <c r="H47" s="82"/>
      <c r="I47" s="82"/>
      <c r="J47" s="82"/>
    </row>
    <row r="48" spans="1:10">
      <c r="A48" s="82"/>
      <c r="B48" s="82"/>
      <c r="E48" s="1"/>
      <c r="F48" s="1"/>
      <c r="G48" s="82"/>
      <c r="H48" s="82"/>
      <c r="I48" s="82"/>
      <c r="J48" s="82"/>
    </row>
    <row r="49" spans="1:10">
      <c r="A49" s="82"/>
      <c r="B49" s="82"/>
      <c r="E49" s="1"/>
      <c r="F49" s="1"/>
      <c r="G49" s="82"/>
      <c r="H49" s="82"/>
      <c r="I49" s="82"/>
      <c r="J49" s="82"/>
    </row>
    <row r="50" spans="1:10">
      <c r="A50" s="82"/>
      <c r="B50" s="82"/>
      <c r="E50" s="1"/>
      <c r="F50" s="1"/>
      <c r="G50" s="82"/>
      <c r="H50" s="82"/>
      <c r="I50" s="82"/>
      <c r="J50" s="82"/>
    </row>
    <row r="51" spans="1:10">
      <c r="A51" s="82"/>
      <c r="B51" s="82"/>
      <c r="C51" s="90"/>
      <c r="D51" s="90"/>
      <c r="E51" s="1"/>
      <c r="F51" s="1"/>
      <c r="G51" s="82"/>
      <c r="H51" s="82"/>
      <c r="I51" s="82"/>
      <c r="J51" s="82"/>
    </row>
    <row r="52" spans="1:10">
      <c r="A52" s="82"/>
      <c r="B52" s="82"/>
      <c r="C52" s="1"/>
      <c r="D52" s="1"/>
      <c r="E52" s="1"/>
      <c r="F52" s="1"/>
      <c r="G52" s="82"/>
      <c r="H52" s="82"/>
      <c r="I52" s="82"/>
      <c r="J52" s="82"/>
    </row>
    <row r="53" spans="1:10">
      <c r="A53" s="82"/>
      <c r="B53" s="82"/>
      <c r="C53" s="1"/>
      <c r="D53" s="1"/>
      <c r="E53" s="1"/>
      <c r="F53" s="1"/>
      <c r="G53" s="82"/>
      <c r="H53" s="82"/>
      <c r="I53" s="82"/>
      <c r="J53" s="82"/>
    </row>
    <row r="54" spans="1:10">
      <c r="A54" s="82"/>
      <c r="B54" s="82"/>
      <c r="C54" s="1"/>
      <c r="D54" s="1"/>
      <c r="E54" s="1"/>
      <c r="F54" s="1"/>
      <c r="G54" s="82"/>
      <c r="H54" s="82"/>
      <c r="I54" s="82"/>
      <c r="J54" s="82"/>
    </row>
    <row r="55" spans="1:10">
      <c r="A55" s="82"/>
      <c r="B55" s="82"/>
      <c r="C55" s="1"/>
      <c r="D55" s="1"/>
      <c r="E55" s="1"/>
      <c r="F55" s="1"/>
      <c r="G55" s="82"/>
      <c r="H55" s="82"/>
      <c r="I55" s="82"/>
      <c r="J55" s="82"/>
    </row>
    <row r="56" spans="1:10">
      <c r="A56" s="82"/>
      <c r="B56" s="82"/>
      <c r="C56" s="1"/>
      <c r="D56" s="1"/>
      <c r="E56" s="1"/>
      <c r="F56" s="1"/>
      <c r="G56" s="82"/>
      <c r="H56" s="82"/>
      <c r="I56" s="82"/>
      <c r="J56" s="82"/>
    </row>
    <row r="57" spans="1:10">
      <c r="A57" s="82"/>
      <c r="B57" s="82"/>
      <c r="C57" s="1"/>
      <c r="D57" s="1"/>
      <c r="E57" s="1"/>
      <c r="F57" s="1"/>
      <c r="G57" s="82"/>
      <c r="H57" s="82"/>
      <c r="I57" s="82"/>
      <c r="J57" s="82"/>
    </row>
    <row r="58" spans="1:10">
      <c r="A58" s="82"/>
      <c r="B58" s="82"/>
      <c r="C58" s="1"/>
      <c r="D58" s="1"/>
      <c r="E58" s="1"/>
      <c r="F58" s="1"/>
      <c r="G58" s="82"/>
      <c r="H58" s="82"/>
      <c r="I58" s="82"/>
      <c r="J58" s="82"/>
    </row>
    <row r="59" spans="1:10">
      <c r="A59" s="82"/>
      <c r="B59" s="82"/>
      <c r="C59" s="1"/>
      <c r="D59" s="1"/>
      <c r="E59" s="1"/>
      <c r="F59" s="1"/>
      <c r="G59" s="82"/>
      <c r="H59" s="82"/>
      <c r="I59" s="82"/>
      <c r="J59" s="82"/>
    </row>
    <row r="60" spans="1:10">
      <c r="A60" s="82"/>
      <c r="B60" s="82"/>
      <c r="C60" s="1"/>
      <c r="D60" s="1"/>
      <c r="E60" s="1"/>
      <c r="F60" s="1"/>
      <c r="G60" s="82"/>
      <c r="H60" s="82"/>
      <c r="I60" s="82"/>
      <c r="J60" s="82"/>
    </row>
    <row r="61" spans="1:10">
      <c r="A61" s="82"/>
      <c r="B61" s="82"/>
      <c r="C61" s="1"/>
      <c r="D61" s="1"/>
      <c r="E61" s="1"/>
      <c r="F61" s="1"/>
      <c r="G61" s="82"/>
      <c r="H61" s="82"/>
      <c r="I61" s="82"/>
      <c r="J61" s="82"/>
    </row>
    <row r="62" spans="1:10">
      <c r="A62" s="82"/>
      <c r="B62" s="82"/>
      <c r="C62" s="1"/>
      <c r="D62" s="1"/>
      <c r="E62" s="1"/>
      <c r="F62" s="1"/>
      <c r="G62" s="82"/>
      <c r="H62" s="82"/>
      <c r="I62" s="82"/>
      <c r="J62" s="82"/>
    </row>
    <row r="63" spans="1:10">
      <c r="A63" s="82"/>
      <c r="B63" s="82"/>
      <c r="C63" s="90"/>
      <c r="D63" s="90"/>
      <c r="E63" s="1"/>
      <c r="F63" s="1"/>
      <c r="G63" s="82"/>
      <c r="H63" s="82"/>
      <c r="I63" s="82"/>
      <c r="J63" s="82"/>
    </row>
    <row r="64" spans="1:11">
      <c r="A64" s="82"/>
      <c r="B64" s="82"/>
      <c r="F64" s="1"/>
      <c r="G64" s="82"/>
      <c r="H64" s="82"/>
      <c r="I64" s="82"/>
      <c r="J64" s="82"/>
      <c r="K64" s="1"/>
    </row>
    <row r="65" spans="1:10">
      <c r="A65" s="82"/>
      <c r="B65" s="82"/>
      <c r="F65" s="1"/>
      <c r="G65" s="82"/>
      <c r="H65" s="82"/>
      <c r="I65" s="82"/>
      <c r="J65" s="82"/>
    </row>
    <row r="66" s="1" customFormat="1" ht="15" customHeight="1" spans="3:11">
      <c r="C66"/>
      <c r="D66"/>
      <c r="E66"/>
      <c r="K66"/>
    </row>
  </sheetData>
  <mergeCells count="12">
    <mergeCell ref="A1:J1"/>
    <mergeCell ref="A2:B2"/>
    <mergeCell ref="C2:D2"/>
    <mergeCell ref="E2:F2"/>
    <mergeCell ref="G2:J2"/>
    <mergeCell ref="A3:B3"/>
    <mergeCell ref="C3:D3"/>
    <mergeCell ref="F3:G3"/>
    <mergeCell ref="I3:J3"/>
    <mergeCell ref="A5:J5"/>
    <mergeCell ref="C51:D51"/>
    <mergeCell ref="C63:D63"/>
  </mergeCells>
  <conditionalFormatting sqref="J28">
    <cfRule type="containsText" dxfId="0" priority="1" operator="between" text="県外">
      <formula>NOT(ISERROR(SEARCH("県外",J28)))</formula>
    </cfRule>
    <cfRule type="containsText" dxfId="1" priority="2" operator="between" text="未">
      <formula>NOT(ISERROR(SEARCH("未",J28)))</formula>
    </cfRule>
  </conditionalFormatting>
  <conditionalFormatting sqref="C29:C33">
    <cfRule type="cellIs" dxfId="2" priority="8" operator="greaterThan">
      <formula>0</formula>
    </cfRule>
  </conditionalFormatting>
  <conditionalFormatting sqref="E29:E33">
    <cfRule type="cellIs" dxfId="2" priority="7" operator="greaterThan">
      <formula>0</formula>
    </cfRule>
  </conditionalFormatting>
  <conditionalFormatting sqref="G8:G27">
    <cfRule type="containsText" dxfId="1" priority="10" operator="between" text="ふるさと">
      <formula>NOT(ISERROR(SEARCH("ふるさと",G8)))</formula>
    </cfRule>
  </conditionalFormatting>
  <conditionalFormatting sqref="G29:G33">
    <cfRule type="cellIs" dxfId="2" priority="6" operator="greaterThan">
      <formula>0</formula>
    </cfRule>
  </conditionalFormatting>
  <conditionalFormatting sqref="I29:I32">
    <cfRule type="cellIs" dxfId="2" priority="5" operator="greaterThan">
      <formula>0</formula>
    </cfRule>
  </conditionalFormatting>
  <dataValidations count="7">
    <dataValidation type="list" allowBlank="1" showInputMessage="1" showErrorMessage="1" promptTitle="種別" prompt="MS　WS　を選択してください" sqref="B7">
      <formula1>$K$20:$K$21</formula1>
    </dataValidation>
    <dataValidation type="list" allowBlank="1" showInputMessage="1" showErrorMessage="1" prompt="▼をクリックして選択して下さい&#10;" sqref="B8">
      <formula1>$L$8:$L$26</formula1>
    </dataValidation>
    <dataValidation type="list" allowBlank="1" showInputMessage="1" showErrorMessage="1" sqref="J8 J9">
      <formula1>"参加,不参加"</formula1>
    </dataValidation>
    <dataValidation allowBlank="1" showErrorMessage="1" promptTitle="種別" prompt="参加費金額&#10;を入力してください。" sqref="F8:F27"/>
    <dataValidation type="list" allowBlank="1" showInputMessage="1" showErrorMessage="1" sqref="J28">
      <formula1>"未,済,県外"</formula1>
    </dataValidation>
    <dataValidation type="list" allowBlank="1" showInputMessage="1" showErrorMessage="1" sqref="B9:B27">
      <formula1>$L$8:$L$26</formula1>
    </dataValidation>
    <dataValidation type="list" allowBlank="1" showInputMessage="1" showErrorMessage="1" prompt="▼をクリックして選択して下さい" sqref="G8:G27">
      <formula1>$K$12:$K$26</formula1>
    </dataValidation>
  </dataValidations>
  <printOptions horizontalCentered="1"/>
  <pageMargins left="0.236220472440945" right="0.236220472440945" top="0.354330708661417" bottom="0.354330708661417" header="0.31496062992126" footer="0.31496062992126"/>
  <pageSetup paperSize="9" scale="87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H32"/>
  <sheetViews>
    <sheetView view="pageBreakPreview" zoomScaleNormal="100" workbookViewId="0">
      <selection activeCell="E23" sqref="E23"/>
    </sheetView>
  </sheetViews>
  <sheetFormatPr defaultColWidth="9" defaultRowHeight="17" customHeight="1" outlineLevelCol="7"/>
  <cols>
    <col min="1" max="1" width="3.25" style="1" customWidth="1"/>
    <col min="2" max="2" width="9" style="1"/>
    <col min="3" max="3" width="14.25" style="1" customWidth="1"/>
    <col min="4" max="4" width="10.3333333333333" style="1" customWidth="1"/>
    <col min="5" max="6" width="13.8333333333333" style="1" customWidth="1"/>
    <col min="7" max="8" width="12.8333333333333" style="1" customWidth="1"/>
    <col min="9" max="16384" width="9" style="1"/>
  </cols>
  <sheetData>
    <row r="2" ht="19.5" customHeight="1" spans="2:8">
      <c r="B2" s="2" t="str">
        <f>①ダブルス!A1</f>
        <v>2026　第2回東北社会人クラブオープンバドミントン大会</v>
      </c>
      <c r="C2" s="2"/>
      <c r="D2" s="2"/>
      <c r="E2" s="2"/>
      <c r="F2" s="2"/>
      <c r="G2" s="2"/>
      <c r="H2" s="2"/>
    </row>
    <row r="3" customHeight="1" spans="6:7">
      <c r="F3" s="3" t="s">
        <v>90</v>
      </c>
      <c r="G3" s="3"/>
    </row>
    <row r="4" customHeight="1" spans="6:7">
      <c r="F4" s="4"/>
      <c r="G4" s="4"/>
    </row>
    <row r="5" customHeight="1" spans="2:4">
      <c r="B5" s="1" t="s">
        <v>91</v>
      </c>
      <c r="C5" s="5">
        <f ca="1">NOW()</f>
        <v>46097.4286111111</v>
      </c>
      <c r="D5" s="5"/>
    </row>
    <row r="7" customHeight="1" spans="3:3">
      <c r="C7" s="6" t="s">
        <v>92</v>
      </c>
    </row>
    <row r="8" customHeight="1" spans="3:6">
      <c r="C8" s="7" t="s">
        <v>93</v>
      </c>
      <c r="D8" s="8">
        <f>①ダブルス!C3</f>
        <v>0</v>
      </c>
      <c r="E8" s="8"/>
      <c r="F8" s="9"/>
    </row>
    <row r="9" customHeight="1" spans="3:8">
      <c r="C9" s="10" t="s">
        <v>94</v>
      </c>
      <c r="D9" s="11">
        <f>①ダブルス!G2</f>
        <v>0</v>
      </c>
      <c r="E9" s="11"/>
      <c r="F9" s="12"/>
      <c r="G9" s="13"/>
      <c r="H9" s="13"/>
    </row>
    <row r="10" customHeight="1" spans="3:6">
      <c r="C10" s="10" t="s">
        <v>95</v>
      </c>
      <c r="D10" s="11">
        <f>①ダブルス!F3</f>
        <v>0</v>
      </c>
      <c r="E10" s="11"/>
      <c r="F10" s="12"/>
    </row>
    <row r="11" customHeight="1" spans="3:6">
      <c r="C11" s="14" t="s">
        <v>96</v>
      </c>
      <c r="D11" s="15">
        <f>①ダブルス!I3</f>
        <v>0</v>
      </c>
      <c r="E11" s="15"/>
      <c r="F11" s="16"/>
    </row>
    <row r="14" customHeight="1" spans="2:2">
      <c r="B14" s="17" t="s">
        <v>97</v>
      </c>
    </row>
    <row r="16" customHeight="1" spans="3:8">
      <c r="C16" s="18" t="s">
        <v>98</v>
      </c>
      <c r="D16" s="18"/>
      <c r="E16" s="18"/>
      <c r="F16" s="18"/>
      <c r="G16" s="18"/>
      <c r="H16" s="18"/>
    </row>
    <row r="18" customHeight="1" spans="3:8">
      <c r="C18" s="18" t="s">
        <v>99</v>
      </c>
      <c r="D18" s="18"/>
      <c r="E18" s="18"/>
      <c r="F18" s="18"/>
      <c r="G18" s="18"/>
      <c r="H18" s="18"/>
    </row>
    <row r="19" customHeight="1" spans="2:8">
      <c r="B19" s="4"/>
      <c r="C19" s="18" t="s">
        <v>100</v>
      </c>
      <c r="D19" s="18"/>
      <c r="E19" s="18"/>
      <c r="F19" s="18"/>
      <c r="G19" s="18"/>
      <c r="H19" s="18"/>
    </row>
    <row r="20" customHeight="1" spans="2:8">
      <c r="B20" s="4"/>
      <c r="C20" s="18"/>
      <c r="D20" s="18"/>
      <c r="E20" s="18"/>
      <c r="F20" s="18"/>
      <c r="G20" s="18"/>
      <c r="H20" s="18"/>
    </row>
    <row r="21" customHeight="1" spans="2:8">
      <c r="B21" s="4"/>
      <c r="C21" s="19" t="s">
        <v>101</v>
      </c>
      <c r="D21" s="19"/>
      <c r="E21" s="18"/>
      <c r="F21" s="18"/>
      <c r="G21" s="18"/>
      <c r="H21" s="18"/>
    </row>
    <row r="22" customHeight="1" spans="2:7">
      <c r="B22" s="4"/>
      <c r="C22" s="20"/>
      <c r="D22" s="21"/>
      <c r="E22" s="22"/>
      <c r="F22" s="23" t="s">
        <v>102</v>
      </c>
      <c r="G22" s="24" t="s">
        <v>103</v>
      </c>
    </row>
    <row r="23" customHeight="1" spans="2:7">
      <c r="B23" s="4"/>
      <c r="C23" s="25" t="s">
        <v>104</v>
      </c>
      <c r="D23" s="26"/>
      <c r="E23" s="27"/>
      <c r="F23" s="28">
        <v>6000</v>
      </c>
      <c r="G23" s="29">
        <f t="shared" ref="G23:G25" si="0">E23*F23</f>
        <v>0</v>
      </c>
    </row>
    <row r="24" customHeight="1" spans="2:7">
      <c r="B24" s="4"/>
      <c r="C24" s="30" t="s">
        <v>105</v>
      </c>
      <c r="D24" s="31"/>
      <c r="E24" s="32"/>
      <c r="F24" s="28">
        <v>3000</v>
      </c>
      <c r="G24" s="29">
        <f t="shared" si="0"/>
        <v>0</v>
      </c>
    </row>
    <row r="25" customHeight="1" spans="2:7">
      <c r="B25" s="4"/>
      <c r="C25" s="33" t="s">
        <v>106</v>
      </c>
      <c r="D25" s="34"/>
      <c r="E25" s="35"/>
      <c r="F25" s="36">
        <v>1000</v>
      </c>
      <c r="G25" s="29">
        <f t="shared" si="0"/>
        <v>0</v>
      </c>
    </row>
    <row r="26" customHeight="1" spans="2:7">
      <c r="B26" s="1" t="s">
        <v>107</v>
      </c>
      <c r="C26" s="37" t="s">
        <v>108</v>
      </c>
      <c r="D26" s="38"/>
      <c r="E26" s="39"/>
      <c r="F26" s="40"/>
      <c r="G26" s="41">
        <f>G23+G24+G25+G17</f>
        <v>0</v>
      </c>
    </row>
    <row r="27" customHeight="1" spans="3:6">
      <c r="C27" s="42"/>
      <c r="D27" s="42"/>
      <c r="E27" s="42"/>
      <c r="F27" s="42"/>
    </row>
    <row r="28" customHeight="1" spans="3:6">
      <c r="C28" s="43" t="s">
        <v>109</v>
      </c>
      <c r="D28" s="44"/>
      <c r="E28" s="44"/>
      <c r="F28" s="45"/>
    </row>
    <row r="29" customHeight="1" spans="3:6">
      <c r="C29" s="46"/>
      <c r="D29" s="47"/>
      <c r="E29" s="47"/>
      <c r="F29" s="48"/>
    </row>
    <row r="30" ht="10" customHeight="1" spans="3:6">
      <c r="C30" s="4"/>
      <c r="D30" s="4"/>
      <c r="E30" s="4"/>
      <c r="F30" s="4"/>
    </row>
    <row r="31" customHeight="1" spans="3:3">
      <c r="C31" s="49" t="s">
        <v>110</v>
      </c>
    </row>
    <row r="32" customHeight="1" spans="3:7">
      <c r="C32" s="49" t="s">
        <v>111</v>
      </c>
      <c r="G32" s="1"/>
    </row>
  </sheetData>
  <mergeCells count="18">
    <mergeCell ref="B2:H2"/>
    <mergeCell ref="F3:G3"/>
    <mergeCell ref="C5:D5"/>
    <mergeCell ref="D8:F8"/>
    <mergeCell ref="D9:F9"/>
    <mergeCell ref="D10:F10"/>
    <mergeCell ref="D11:F11"/>
    <mergeCell ref="C16:H16"/>
    <mergeCell ref="C18:H18"/>
    <mergeCell ref="C19:H19"/>
    <mergeCell ref="C21:D21"/>
    <mergeCell ref="C22:E22"/>
    <mergeCell ref="C23:D23"/>
    <mergeCell ref="C24:D24"/>
    <mergeCell ref="C25:D25"/>
    <mergeCell ref="C26:D26"/>
    <mergeCell ref="C28:C29"/>
    <mergeCell ref="D28:F29"/>
  </mergeCells>
  <pageMargins left="0.25" right="0.25" top="0.75" bottom="0.75" header="0.3" footer="0.3"/>
  <pageSetup paperSize="9" fitToHeight="0" orientation="portrait" verticalDpi="360"/>
  <headerFooter/>
  <ignoredErrors>
    <ignoredError sqref="C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①ダブルス</vt:lpstr>
      <vt:lpstr>②シングルス</vt:lpstr>
      <vt:lpstr>②参加料集計表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eihou051</dc:creator>
  <cp:lastModifiedBy>user</cp:lastModifiedBy>
  <dcterms:created xsi:type="dcterms:W3CDTF">2022-04-06T03:50:00Z</dcterms:created>
  <cp:lastPrinted>2026-03-11T12:29:00Z</cp:lastPrinted>
  <dcterms:modified xsi:type="dcterms:W3CDTF">2026-03-16T01:33:56Z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1A9551EC87C04615A2B9B3D849300814</vt:lpwstr>
  </property>
  <property fmtid="{D5CDD505-2E9C-101B-9397-08002B2CF9AE}" pid="3" name="KSOProductBuildVer">
    <vt:lpwstr>1041-11.2.0.10624</vt:lpwstr>
  </property>
</Properties>
</file>